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6AD08618-B9E3-4069-8F85-5DBC034C9784}" xr6:coauthVersionLast="47" xr6:coauthVersionMax="47" xr10:uidLastSave="{00000000-0000-0000-0000-000000000000}"/>
  <bookViews>
    <workbookView xWindow="7695" yWindow="210" windowWidth="19995" windowHeight="13995" xr2:uid="{00000000-000D-0000-FFFF-FFFF00000000}"/>
  </bookViews>
  <sheets>
    <sheet name="Redeia Índice" sheetId="23" r:id="rId1"/>
    <sheet name="P&amp;G" sheetId="1" r:id="rId2"/>
    <sheet name="BS" sheetId="3" r:id="rId3"/>
    <sheet name="DFN" sheetId="14" r:id="rId4"/>
    <sheet name="Inversiones" sheetId="13" r:id="rId5"/>
    <sheet name="Flujos de Caja" sheetId="19" r:id="rId6"/>
  </sheets>
  <externalReferences>
    <externalReference r:id="rId7"/>
    <externalReference r:id="rId8"/>
    <externalReference r:id="rId9"/>
  </externalReferences>
  <definedNames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Hlk53486782" localSheetId="3">DFN!$D$14</definedName>
    <definedName name="_Hlk53486782" localSheetId="5">'Flujos de Caja'!$D$14</definedName>
    <definedName name="_Hlk53486782" localSheetId="4">Inversiones!#REF!</definedName>
    <definedName name="_Order1" hidden="1">255</definedName>
    <definedName name="_Order2" hidden="1">255</definedName>
    <definedName name="_Toc362705" localSheetId="2">BS!#REF!</definedName>
    <definedName name="_Toc362705" localSheetId="3">DFN!$F$33</definedName>
    <definedName name="_Toc362705" localSheetId="5">'Flujos de Caja'!#REF!</definedName>
    <definedName name="_Toc362705" localSheetId="4">Inversiones!$F$14</definedName>
    <definedName name="_Toc61596153" localSheetId="3">DFN!$D$8</definedName>
    <definedName name="_Toc61596153" localSheetId="5">'Flujos de Caja'!$D$7</definedName>
    <definedName name="_Toc61596153" localSheetId="4">Inversiones!#REF!</definedName>
    <definedName name="_Toc77175797" localSheetId="1">'P&amp;G'!$D$4</definedName>
    <definedName name="_Toc77175798" localSheetId="1">'P&amp;G'!$D$5</definedName>
    <definedName name="_Toc77175799" localSheetId="2">BS!$D$5</definedName>
    <definedName name="_Toc77175799" localSheetId="3">DFN!#REF!</definedName>
    <definedName name="_Toc77175799" localSheetId="5">'Flujos de Caja'!#REF!</definedName>
    <definedName name="_Toc77175799" localSheetId="4">Inversiones!#REF!</definedName>
    <definedName name="_Toc77175800" localSheetId="3">DFN!#REF!</definedName>
    <definedName name="_Toc77175800" localSheetId="5">'Flujos de Caja'!#REF!</definedName>
    <definedName name="_Toc77175800" localSheetId="4">Inversiones!#REF!</definedName>
    <definedName name="a" localSheetId="3">#REF!</definedName>
    <definedName name="a" localSheetId="5">#REF!</definedName>
    <definedName name="a" localSheetId="4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3">#REF!</definedName>
    <definedName name="_xlnm.Auto_Open" localSheetId="5">#REF!</definedName>
    <definedName name="_xlnm.Auto_Open" localSheetId="4">#REF!</definedName>
    <definedName name="_xlnm.Auto_Open">#REF!</definedName>
    <definedName name="b" localSheetId="3">#REF!</definedName>
    <definedName name="b" localSheetId="5">#REF!</definedName>
    <definedName name="b" localSheetId="4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3">[2]PROYECTOS!#REF!</definedName>
    <definedName name="CLINERTE" localSheetId="5">[2]PROYECTOS!#REF!</definedName>
    <definedName name="CLINERTE" localSheetId="4">[2]PROYECTOS!#REF!</definedName>
    <definedName name="CLINERTE">[2]PROYECTOS!#REF!</definedName>
    <definedName name="CONSOMES2006" localSheetId="3">#REF!</definedName>
    <definedName name="CONSOMES2006" localSheetId="5">#REF!</definedName>
    <definedName name="CONSOMES2006" localSheetId="4">#REF!</definedName>
    <definedName name="CONSOMES2006">#REF!</definedName>
    <definedName name="CONSOPRESUP2007">'[3]Presup año '!$B$350:$J$571</definedName>
    <definedName name="d" localSheetId="3">[2]PROYECTOS!#REF!</definedName>
    <definedName name="d" localSheetId="5">[2]PROYECTOS!#REF!</definedName>
    <definedName name="d" localSheetId="4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3">#REF!</definedName>
    <definedName name="l" localSheetId="5">#REF!</definedName>
    <definedName name="l" localSheetId="4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3">#REF!</definedName>
    <definedName name="m" localSheetId="5">#REF!</definedName>
    <definedName name="m" localSheetId="4">#REF!</definedName>
    <definedName name="m">#REF!</definedName>
    <definedName name="Macro1" localSheetId="3">#REF!</definedName>
    <definedName name="Macro1" localSheetId="5">#REF!</definedName>
    <definedName name="Macro1" localSheetId="4">#REF!</definedName>
    <definedName name="Macro1">#REF!</definedName>
    <definedName name="Macro10" localSheetId="3">#REF!</definedName>
    <definedName name="Macro10" localSheetId="5">#REF!</definedName>
    <definedName name="Macro10" localSheetId="4">#REF!</definedName>
    <definedName name="Macro10">#REF!</definedName>
    <definedName name="Macro2" localSheetId="3">#REF!</definedName>
    <definedName name="Macro2" localSheetId="5">#REF!</definedName>
    <definedName name="Macro2" localSheetId="4">#REF!</definedName>
    <definedName name="Macro2">#REF!</definedName>
    <definedName name="Macro3" localSheetId="3">#REF!</definedName>
    <definedName name="Macro3" localSheetId="5">#REF!</definedName>
    <definedName name="Macro3" localSheetId="4">#REF!</definedName>
    <definedName name="Macro3">#REF!</definedName>
    <definedName name="Macro4" localSheetId="3">#REF!</definedName>
    <definedName name="Macro4" localSheetId="5">#REF!</definedName>
    <definedName name="Macro4" localSheetId="4">#REF!</definedName>
    <definedName name="Macro4">#REF!</definedName>
    <definedName name="Macro5" localSheetId="3">#REF!</definedName>
    <definedName name="Macro5" localSheetId="5">#REF!</definedName>
    <definedName name="Macro5" localSheetId="4">#REF!</definedName>
    <definedName name="Macro5">#REF!</definedName>
    <definedName name="Macro6" localSheetId="3">#REF!</definedName>
    <definedName name="Macro6" localSheetId="5">#REF!</definedName>
    <definedName name="Macro6" localSheetId="4">#REF!</definedName>
    <definedName name="Macro6">#REF!</definedName>
    <definedName name="Macro7" localSheetId="3">#REF!</definedName>
    <definedName name="Macro7" localSheetId="5">#REF!</definedName>
    <definedName name="Macro7" localSheetId="4">#REF!</definedName>
    <definedName name="Macro7">#REF!</definedName>
    <definedName name="Macro8" localSheetId="3">#REF!</definedName>
    <definedName name="Macro8" localSheetId="5">#REF!</definedName>
    <definedName name="Macro8" localSheetId="4">#REF!</definedName>
    <definedName name="Macro8">#REF!</definedName>
    <definedName name="Macro9" localSheetId="3">#REF!</definedName>
    <definedName name="Macro9" localSheetId="5">#REF!</definedName>
    <definedName name="Macro9" localSheetId="4">#REF!</definedName>
    <definedName name="Macro9">#REF!</definedName>
    <definedName name="MAURICIO" localSheetId="3">[2]PROYECTOS!#REF!</definedName>
    <definedName name="MAURICIO" localSheetId="5">[2]PROYECTOS!#REF!</definedName>
    <definedName name="MAURICIO" localSheetId="4">[2]PROYECTOS!#REF!</definedName>
    <definedName name="MAURICIO">[2]PROYECTOS!#REF!</definedName>
    <definedName name="n" localSheetId="3">#REF!</definedName>
    <definedName name="n" localSheetId="5">#REF!</definedName>
    <definedName name="n" localSheetId="4">#REF!</definedName>
    <definedName name="n">#REF!</definedName>
    <definedName name="NEW" localSheetId="3">[2]PROYECTOS!#REF!</definedName>
    <definedName name="NEW" localSheetId="5">[2]PROYECTOS!#REF!</definedName>
    <definedName name="NEW" localSheetId="4">[2]PROYECTOS!#REF!</definedName>
    <definedName name="NEW">[2]PROYECTOS!#REF!</definedName>
    <definedName name="NombreTabla">"Dummy"</definedName>
    <definedName name="ñ" localSheetId="3">[2]PROYECTOS!#REF!</definedName>
    <definedName name="ñ" localSheetId="5">[2]PROYECTOS!#REF!</definedName>
    <definedName name="ñ" localSheetId="4">[2]PROYECTOS!#REF!</definedName>
    <definedName name="ñ">[2]PROYECTOS!#REF!</definedName>
    <definedName name="pp" localSheetId="3">#REF!</definedName>
    <definedName name="pp" localSheetId="5">#REF!</definedName>
    <definedName name="pp" localSheetId="4">#REF!</definedName>
    <definedName name="pp">#REF!</definedName>
    <definedName name="PRESUP" localSheetId="3">#REF!</definedName>
    <definedName name="PRESUP" localSheetId="5">#REF!</definedName>
    <definedName name="PRESUP" localSheetId="4">#REF!</definedName>
    <definedName name="PRESUP">#REF!</definedName>
    <definedName name="q" localSheetId="3">#REF!</definedName>
    <definedName name="q" localSheetId="5">#REF!</definedName>
    <definedName name="q" localSheetId="4">#REF!</definedName>
    <definedName name="q">#REF!</definedName>
    <definedName name="QQQQQQQQ" hidden="1">{"Acum Div 3",#N/A,FALSE,"Acum Diversos 3"}</definedName>
    <definedName name="REAL" localSheetId="3">#REF!</definedName>
    <definedName name="REAL" localSheetId="5">#REF!</definedName>
    <definedName name="REAL" localSheetId="4">#REF!</definedName>
    <definedName name="REAL">#REF!</definedName>
    <definedName name="RECMESACTUAL" localSheetId="3">OFFSET(#REF!,,,#REF!+1,#REF!)</definedName>
    <definedName name="RECMESACTUAL" localSheetId="5">OFFSET(#REF!,,,#REF!+1,#REF!)</definedName>
    <definedName name="RECMESACTUAL" localSheetId="4">OFFSET(#REF!,,,#REF!+1,#REF!)</definedName>
    <definedName name="RECMESACTUAL">OFFSET(#REF!,,,#REF!+1,#REF!)</definedName>
    <definedName name="RECMESAÑOATRAS" localSheetId="3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>OFFSET(#REF!,,,#REF!+1,#REF!)</definedName>
    <definedName name="Recover" localSheetId="3">#REF!</definedName>
    <definedName name="Recover" localSheetId="5">#REF!</definedName>
    <definedName name="Recover" localSheetId="4">#REF!</definedName>
    <definedName name="Recover">#REF!</definedName>
    <definedName name="RECPLANAÑOACTUAL" localSheetId="3">OFFSET(#REF!,,,#REF!+1,#REF!)</definedName>
    <definedName name="RECPLANAÑOACTUAL" localSheetId="5">OFFSET(#REF!,,,#REF!+1,#REF!)</definedName>
    <definedName name="RECPLANAÑOACTUAL" localSheetId="4">OFFSET(#REF!,,,#REF!+1,#REF!)</definedName>
    <definedName name="RECPLANAÑOACTUAL">OFFSET(#REF!,,,#REF!+1,#REF!)</definedName>
    <definedName name="REEMESACTUAL" localSheetId="3">OFFSET(#REF!,,,#REF!+1,#REF!)</definedName>
    <definedName name="REEMESACTUAL" localSheetId="5">OFFSET(#REF!,,,#REF!+1,#REF!)</definedName>
    <definedName name="REEMESACTUAL" localSheetId="4">OFFSET(#REF!,,,#REF!+1,#REF!)</definedName>
    <definedName name="REEMESACTUAL">OFFSET(#REF!,,,#REF!+1,#REF!)</definedName>
    <definedName name="REEMESAÑOATRAS" localSheetId="3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>OFFSET(#REF!,,,#REF!+1,#REF!)</definedName>
    <definedName name="REEPLANAÑOACTUAL" localSheetId="3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3">[2]PROYECTOS!#REF!</definedName>
    <definedName name="s" localSheetId="5">[2]PROYECTOS!#REF!</definedName>
    <definedName name="s" localSheetId="4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3">#REF!</definedName>
    <definedName name="SRC_Budget_Name" localSheetId="5">#REF!</definedName>
    <definedName name="SRC_Budget_Name" localSheetId="4">#REF!</definedName>
    <definedName name="SRC_Budget_Name">#REF!</definedName>
    <definedName name="ssss" hidden="1">{#N/A,#N/A,FALSE,"Património"}</definedName>
    <definedName name="t" localSheetId="3">#REF!</definedName>
    <definedName name="t" localSheetId="5">#REF!</definedName>
    <definedName name="t" localSheetId="4">#REF!</definedName>
    <definedName name="t">#REF!</definedName>
    <definedName name="TENSIÓN" localSheetId="3">#REF!</definedName>
    <definedName name="TENSIÓN" localSheetId="5">#REF!</definedName>
    <definedName name="TENSIÓN" localSheetId="4">#REF!</definedName>
    <definedName name="TENSIÓN">#REF!</definedName>
    <definedName name="u" localSheetId="3">[2]PROYECTOS!#REF!</definedName>
    <definedName name="u" localSheetId="5">[2]PROYECTOS!#REF!</definedName>
    <definedName name="u" localSheetId="4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3">[2]PROYECTOS!#REF!</definedName>
    <definedName name="y" localSheetId="5">[2]PROYECTOS!#REF!</definedName>
    <definedName name="y" localSheetId="4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9" l="1"/>
  <c r="D6" i="13"/>
  <c r="D5" i="14"/>
  <c r="D47" i="1"/>
  <c r="D63" i="1" s="1"/>
  <c r="D34" i="1"/>
  <c r="E43" i="3"/>
  <c r="E39" i="3"/>
  <c r="E20" i="3"/>
  <c r="E17" i="3"/>
  <c r="E11" i="3"/>
  <c r="I66" i="1"/>
  <c r="I65" i="1"/>
  <c r="I64" i="1"/>
  <c r="H66" i="1"/>
  <c r="H65" i="1"/>
  <c r="H64" i="1"/>
  <c r="F66" i="1"/>
  <c r="F65" i="1"/>
  <c r="F64" i="1"/>
  <c r="E66" i="1"/>
  <c r="E65" i="1"/>
  <c r="E64" i="1"/>
  <c r="I56" i="1"/>
  <c r="I55" i="1"/>
  <c r="I54" i="1"/>
  <c r="I53" i="1"/>
  <c r="I52" i="1"/>
  <c r="I51" i="1"/>
  <c r="G27" i="1"/>
  <c r="G25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E23" i="1"/>
  <c r="E24" i="1" s="1"/>
  <c r="E26" i="1" s="1"/>
  <c r="G26" i="1" s="1"/>
  <c r="E22" i="3"/>
  <c r="F22" i="3"/>
  <c r="G24" i="1" l="1"/>
  <c r="G23" i="1"/>
</calcChain>
</file>

<file path=xl/sharedStrings.xml><?xml version="1.0" encoding="utf-8"?>
<sst xmlns="http://schemas.openxmlformats.org/spreadsheetml/2006/main" count="301" uniqueCount="253">
  <si>
    <t>Internacional</t>
  </si>
  <si>
    <t>Telecomunicaciones</t>
  </si>
  <si>
    <t>Gastos operativos</t>
  </si>
  <si>
    <t>Total</t>
  </si>
  <si>
    <t>Cuenta de resultados consolidada</t>
  </si>
  <si>
    <t>31/06/2022</t>
  </si>
  <si>
    <t xml:space="preserve">Importe neto de la cifra de negocio </t>
  </si>
  <si>
    <t>Trabajos realizados por la empresa para 
el inmovilizado</t>
  </si>
  <si>
    <t>Participación en beneficios de sociedades valoradas por el método de la participación (con actividad análoga al Grupo)</t>
  </si>
  <si>
    <t xml:space="preserve">Aprovisionamientos </t>
  </si>
  <si>
    <t>Otros ingresos de explotación</t>
  </si>
  <si>
    <t xml:space="preserve">Gastos de personal </t>
  </si>
  <si>
    <t xml:space="preserve">Otros gastos de explotación </t>
  </si>
  <si>
    <t>Resultado bruto de explotación (EBITDA)</t>
  </si>
  <si>
    <t>Dotaciones para amortización de activos no corrientes</t>
  </si>
  <si>
    <t xml:space="preserve">Imputación de subvenciones del 
inmovilizado no financiero </t>
  </si>
  <si>
    <t>Deterioro de valor y resultado por enajenaciones de inmovilizado</t>
  </si>
  <si>
    <t>-</t>
  </si>
  <si>
    <t xml:space="preserve">Resultado neto de explotación </t>
  </si>
  <si>
    <t xml:space="preserve">Ingresos financieros </t>
  </si>
  <si>
    <t>Gastos financieros</t>
  </si>
  <si>
    <t>Diferencias de cambio</t>
  </si>
  <si>
    <t>Variación de valor razonable en instrumentos financieros</t>
  </si>
  <si>
    <t>Resultado financiero</t>
  </si>
  <si>
    <t xml:space="preserve">Resultado antes de impuestos </t>
  </si>
  <si>
    <t>Gasto por impuesto sobre beneficios</t>
  </si>
  <si>
    <t>Resultado consolidado del periodo</t>
  </si>
  <si>
    <t>A) Resultado consolidado atribuido a la Sociedad dominante</t>
  </si>
  <si>
    <t xml:space="preserve">B) Resultado consolidado atribuido 
a intereses minoritarios
 </t>
  </si>
  <si>
    <t>Enero - Junio</t>
  </si>
  <si>
    <t>Abril - Junio</t>
  </si>
  <si>
    <t>Δ %</t>
  </si>
  <si>
    <t>Cifra de negocio</t>
  </si>
  <si>
    <t>Rdo. bruto de explotación (EBITDA)</t>
  </si>
  <si>
    <t>Rdo. neto de explotación (EBIT)</t>
  </si>
  <si>
    <t>Resultados por negocio junio 2022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</si>
  <si>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</si>
  <si>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</si>
  <si>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</si>
  <si>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</si>
  <si>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</si>
  <si>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>Participación en beneficios de sociedades valoradas por el método de la participación</t>
  </si>
  <si>
    <t>Resultado antes impuestos</t>
  </si>
  <si>
    <t>Evolucion de resultados - Gastos operativos</t>
  </si>
  <si>
    <t xml:space="preserve">Aprovisionamientos y otros gastos de explotación </t>
  </si>
  <si>
    <t>Gastos de personal</t>
  </si>
  <si>
    <t xml:space="preserve">TOTAL GASTOS OPERATIVOS  </t>
  </si>
  <si>
    <t>Balance consolidado</t>
  </si>
  <si>
    <t>Inmovilizado intangible</t>
  </si>
  <si>
    <t>Activo no corriente</t>
  </si>
  <si>
    <t>Inmovilizado material</t>
  </si>
  <si>
    <t>Inversiones inmobiliarias</t>
  </si>
  <si>
    <t>Otros activos no corrientes</t>
  </si>
  <si>
    <t>Inversiones contabilizadas aplicando el método de la participación</t>
  </si>
  <si>
    <t>Activo corriente</t>
  </si>
  <si>
    <t>Activos financieros y derivados no corrientes</t>
  </si>
  <si>
    <t>Deudores comerciales y otras cuentas a cobrar</t>
  </si>
  <si>
    <t xml:space="preserve">Activos por impuesto diferido </t>
  </si>
  <si>
    <t>Efectivo y otros activos líquidos equivalentes</t>
  </si>
  <si>
    <t>Total activo</t>
  </si>
  <si>
    <t>Existencias</t>
  </si>
  <si>
    <t>Activos financieros y derivados corrientes</t>
  </si>
  <si>
    <t xml:space="preserve">Patrimonio neto </t>
  </si>
  <si>
    <t>Fondos propios</t>
  </si>
  <si>
    <t>Pasivo no corriente</t>
  </si>
  <si>
    <t>Subvenciones y otros</t>
  </si>
  <si>
    <t>Pasivos financieros y derivados no corrientes</t>
  </si>
  <si>
    <t xml:space="preserve">Otros pasivos no corrientes </t>
  </si>
  <si>
    <t xml:space="preserve">Capital </t>
  </si>
  <si>
    <t>Pasivo corriente</t>
  </si>
  <si>
    <t>Reservas</t>
  </si>
  <si>
    <t>Pasivos financieros y derivados corrientes</t>
  </si>
  <si>
    <t>Acciones y participaciones en patrimonio propias (-)</t>
  </si>
  <si>
    <t xml:space="preserve">Acreedores comerciales y otras cuentas a pagar </t>
  </si>
  <si>
    <t>Resultado del ejercicio atribuido a la Sociedad dominante</t>
  </si>
  <si>
    <t>Total pasivo</t>
  </si>
  <si>
    <t>Dividendo entregado a cuenta</t>
  </si>
  <si>
    <t>Ajustes por cambios de valor</t>
  </si>
  <si>
    <t>Participaciones no dominantes</t>
  </si>
  <si>
    <t>Provisiones no corrientes</t>
  </si>
  <si>
    <t xml:space="preserve">Pasivos por impuesto diferido </t>
  </si>
  <si>
    <t>Provisiones corrientes</t>
  </si>
  <si>
    <r>
      <t xml:space="preserve">Deuda financiera neta </t>
    </r>
    <r>
      <rPr>
        <b/>
        <vertAlign val="superscript"/>
        <sz val="12"/>
        <color rgb="FFFFFFFF"/>
        <rFont val="Barlow Semi Condensed"/>
      </rPr>
      <t>(*)</t>
    </r>
  </si>
  <si>
    <t>Moneda nacional</t>
  </si>
  <si>
    <t>Moneda extranjera</t>
  </si>
  <si>
    <t>Empréstitos a largo plazo</t>
  </si>
  <si>
    <t>Créditos a largo plazo</t>
  </si>
  <si>
    <t>Total deuda financiera bruta</t>
  </si>
  <si>
    <t>Efectivo y otros activos liquidos equvalentes e imposiciones a plazo</t>
  </si>
  <si>
    <t>Total deuda financiera neta</t>
  </si>
  <si>
    <t>(*) Deuda clasificada de acuerdo a su contratación original, sin considerar los traspasos a corto plazo</t>
  </si>
  <si>
    <t>Inversiones</t>
  </si>
  <si>
    <t>Gestión y operación de infraestructuras eléctricas nacional</t>
  </si>
  <si>
    <t>Gestión y operación de infraestructuras eléctricas internacional</t>
  </si>
  <si>
    <t>Otras inversiones</t>
  </si>
  <si>
    <t xml:space="preserve">TOTAL </t>
  </si>
  <si>
    <t>Flujos de caja</t>
  </si>
  <si>
    <t>Ajustes del resultado (*)</t>
  </si>
  <si>
    <t>Otros flujos de efectivo de las actividades de explotación (**)</t>
  </si>
  <si>
    <t>Cambios en el capital corriente</t>
  </si>
  <si>
    <t>Flujos de efectivo de las actividades de explotación</t>
  </si>
  <si>
    <t xml:space="preserve">Cambios en otros activos y pasivos </t>
  </si>
  <si>
    <t>Variación proveedores de Inmovilizado</t>
  </si>
  <si>
    <t>Flujo de caja libre para el accionista</t>
  </si>
  <si>
    <t>Dividendos pagados</t>
  </si>
  <si>
    <t>Movimientos que no suponen flujos de efectivo (***)</t>
  </si>
  <si>
    <t>Variación de deuda financiera neta</t>
  </si>
  <si>
    <t>Resultado del ejercicio 2T22</t>
  </si>
  <si>
    <t>Resultado del ejercicio 2T21</t>
  </si>
  <si>
    <t>Índice</t>
  </si>
  <si>
    <t>Pérdidas y ganancias</t>
  </si>
  <si>
    <t>Balance Consolidado</t>
  </si>
  <si>
    <t>Deuda Financiera Neta</t>
  </si>
  <si>
    <t>Flujos de Caja</t>
  </si>
  <si>
    <t>Estados Financieros consolidados</t>
  </si>
  <si>
    <t xml:space="preserve">Estados Financieros consolidados </t>
  </si>
  <si>
    <t>Flujo de efectivo operativo después de impuestos (FFO)</t>
  </si>
  <si>
    <t>Resultados por negocio junio 2023</t>
  </si>
  <si>
    <t>3.649,3</t>
  </si>
  <si>
    <t>357,6</t>
  </si>
  <si>
    <t>4.007,0</t>
  </si>
  <si>
    <t>1.509,5</t>
  </si>
  <si>
    <t>491,2</t>
  </si>
  <si>
    <t>2.000,6</t>
  </si>
  <si>
    <t>5.158,8</t>
  </si>
  <si>
    <t>848,8</t>
  </si>
  <si>
    <t>6.007,6</t>
  </si>
  <si>
    <t>(1.656,6)</t>
  </si>
  <si>
    <t>(38,3)</t>
  </si>
  <si>
    <t>(1.694,9)</t>
  </si>
  <si>
    <t>3.502,2</t>
  </si>
  <si>
    <t>810,5</t>
  </si>
  <si>
    <t>4.312,7</t>
  </si>
  <si>
    <t>488,1</t>
  </si>
  <si>
    <t>479,7</t>
  </si>
  <si>
    <t>1,7%</t>
  </si>
  <si>
    <t>240,9</t>
  </si>
  <si>
    <t>237,9</t>
  </si>
  <si>
    <t>1,3%</t>
  </si>
  <si>
    <t>266,5</t>
  </si>
  <si>
    <t>281,4</t>
  </si>
  <si>
    <t>(5,3%)</t>
  </si>
  <si>
    <t>130,0</t>
  </si>
  <si>
    <t>132,1</t>
  </si>
  <si>
    <t>(1,6%)</t>
  </si>
  <si>
    <t>(122,3)</t>
  </si>
  <si>
    <t>(140,6)</t>
  </si>
  <si>
    <t>(13,0%)</t>
  </si>
  <si>
    <t>(101,2)</t>
  </si>
  <si>
    <t>(97,3)</t>
  </si>
  <si>
    <t>4,0%</t>
  </si>
  <si>
    <t>632,3</t>
  </si>
  <si>
    <t>620,5</t>
  </si>
  <si>
    <t>1,9%</t>
  </si>
  <si>
    <t>269,7</t>
  </si>
  <si>
    <t>272,8</t>
  </si>
  <si>
    <t>(1,1%)</t>
  </si>
  <si>
    <t>(344,5)</t>
  </si>
  <si>
    <t>144,8</t>
  </si>
  <si>
    <t>(53,8)</t>
  </si>
  <si>
    <t>143,0</t>
  </si>
  <si>
    <t>(137,6%)</t>
  </si>
  <si>
    <t>287,8</t>
  </si>
  <si>
    <t>765,3</t>
  </si>
  <si>
    <t>(62,4%)</t>
  </si>
  <si>
    <t>215,9</t>
  </si>
  <si>
    <t>415,7</t>
  </si>
  <si>
    <t>(48,1%)</t>
  </si>
  <si>
    <t>(413,5)</t>
  </si>
  <si>
    <t>(273,4)</t>
  </si>
  <si>
    <t>51,2%</t>
  </si>
  <si>
    <t>(258,7)</t>
  </si>
  <si>
    <t>(152,1)</t>
  </si>
  <si>
    <t>70,1%</t>
  </si>
  <si>
    <t>(37,1)</t>
  </si>
  <si>
    <t>(13,7)</t>
  </si>
  <si>
    <t>170,7%</t>
  </si>
  <si>
    <t>52,7</t>
  </si>
  <si>
    <t>(2,8)</t>
  </si>
  <si>
    <t>626,2</t>
  </si>
  <si>
    <t>995,3</t>
  </si>
  <si>
    <t>(37,1%)</t>
  </si>
  <si>
    <t>100,0</t>
  </si>
  <si>
    <t>987,9</t>
  </si>
  <si>
    <t>(89,9%)</t>
  </si>
  <si>
    <t>463,4</t>
  </si>
  <si>
    <t>1.473,5</t>
  </si>
  <si>
    <t>(68,5%)</t>
  </si>
  <si>
    <t>109,8</t>
  </si>
  <si>
    <t>1.248,7</t>
  </si>
  <si>
    <t>(91,2%)</t>
  </si>
  <si>
    <t>(151,0)</t>
  </si>
  <si>
    <t>(151,7)</t>
  </si>
  <si>
    <t>(0,4%)</t>
  </si>
  <si>
    <t>(3,9)</t>
  </si>
  <si>
    <t>(4,6)</t>
  </si>
  <si>
    <t>(16,1%)</t>
  </si>
  <si>
    <t>8,8</t>
  </si>
  <si>
    <t>(48,6)</t>
  </si>
  <si>
    <t>(118,0%)</t>
  </si>
  <si>
    <t>17,0</t>
  </si>
  <si>
    <t>(30,5)</t>
  </si>
  <si>
    <t>(155,7%)</t>
  </si>
  <si>
    <t>(321,2)</t>
  </si>
  <si>
    <t>(1.273,2)</t>
  </si>
  <si>
    <t>(74,8%)</t>
  </si>
  <si>
    <t>(122,9)</t>
  </si>
  <si>
    <t>(1.213,6)</t>
  </si>
  <si>
    <t>353,5</t>
  </si>
  <si>
    <t>202,8</t>
  </si>
  <si>
    <t>74,3%</t>
  </si>
  <si>
    <t>239,4</t>
  </si>
  <si>
    <t>117,2</t>
  </si>
  <si>
    <t>104,3%</t>
  </si>
  <si>
    <t>1,5</t>
  </si>
  <si>
    <t>15,7</t>
  </si>
  <si>
    <t>(90,5%)</t>
  </si>
  <si>
    <t>0,5</t>
  </si>
  <si>
    <t>9,2</t>
  </si>
  <si>
    <t>(94,7%)</t>
  </si>
  <si>
    <t>38,4</t>
  </si>
  <si>
    <t>33,1</t>
  </si>
  <si>
    <t>15,9%</t>
  </si>
  <si>
    <t>9,0</t>
  </si>
  <si>
    <t>15,5</t>
  </si>
  <si>
    <t>(42,0%)</t>
  </si>
  <si>
    <t>5,3</t>
  </si>
  <si>
    <t>2,7</t>
  </si>
  <si>
    <t>96,4%</t>
  </si>
  <si>
    <t>3,8</t>
  </si>
  <si>
    <t>1,4</t>
  </si>
  <si>
    <t>173,8%</t>
  </si>
  <si>
    <t>14,8</t>
  </si>
  <si>
    <t>19,1</t>
  </si>
  <si>
    <t>(22,3%)</t>
  </si>
  <si>
    <t>6,1</t>
  </si>
  <si>
    <t>8,9</t>
  </si>
  <si>
    <t>(31,6%)</t>
  </si>
  <si>
    <t>413,5</t>
  </si>
  <si>
    <t>273,4</t>
  </si>
  <si>
    <t>258,7</t>
  </si>
  <si>
    <t>152,1</t>
  </si>
  <si>
    <t>31/06/2023</t>
  </si>
  <si>
    <t>2023/2022</t>
  </si>
  <si>
    <t>Otros instrumentos de Patrimonio</t>
  </si>
  <si>
    <r>
      <t>Nota</t>
    </r>
    <r>
      <rPr>
        <sz val="11"/>
        <color theme="1"/>
        <rFont val="Semibarlow"/>
      </rPr>
      <t>:</t>
    </r>
    <r>
      <rPr>
        <sz val="11"/>
        <color theme="1"/>
        <rFont val="Barlow Semi Condensed"/>
      </rPr>
      <t xml:space="preserve"> </t>
    </r>
    <r>
      <rPr>
        <sz val="8"/>
        <color theme="1"/>
        <rFont val="Barlow Semi Condensed"/>
      </rPr>
      <t xml:space="preserve">Se ha considerado como menor Deuda Financiera Neta las inversiones financieras en el mercado monetario a corto plazo que ascienden a 300 millones de euros en 2023 y a 700 millones de euros en 2022. </t>
    </r>
  </si>
  <si>
    <t>(***) Incluye fundamentalmente variación por tipo de cambio y ajustes por coste amortizado.</t>
  </si>
  <si>
    <t>(*) Fundamentalmente amortizaciones de activos no corrientes, subvenciones del inmovilizado no financiero y participación en beneficios de Sociedades valoradas por el método de la participación.</t>
  </si>
  <si>
    <t>(**) Incluye principalmente los movimientos de efectivo asociados al impuesto sobre sociedades, intereses y dividendos recibidos.</t>
  </si>
  <si>
    <t>En el Estado de flujos de efectivo consolidado que aparece en el Anexo del Informe de Resultados 1S23, este importe se considera como un pago por inversión.</t>
  </si>
  <si>
    <t>(en millones de euros)</t>
  </si>
  <si>
    <t>PASIVO (en millones de euros)</t>
  </si>
  <si>
    <t>ACTIVO (en 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</si>
</sst>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0%;\(0.00%\)"/>
    <numFmt numFmtId="169" formatCode="#,##0;\(#,##0\)"/>
    <numFmt numFmtId="170" formatCode="0.0%;\(0.0%\)"/>
    <numFmt numFmtId="171" formatCode="#,##0.0"/>
    <numFmt numFmtId="172" formatCode="#,##0\ [$€-C0A];\-#,##0\ [$€-C0A]"/>
    <numFmt numFmtId="173" formatCode="[$S/.-280A]\ #,##0"/>
    <numFmt numFmtId="174" formatCode="&quot;  &quot;"/>
    <numFmt numFmtId="175" formatCode="\$\ #,##0\ "/>
    <numFmt numFmtId="176" formatCode="\$\ #,##0.00\ \b\l\n"/>
    <numFmt numFmtId="177" formatCode="_-* #,##0.00\ _F_-;\-* #,##0.00\ _F_-;_-* &quot;-&quot;??\ _F_-;_-@_-"/>
    <numFmt numFmtId="178" formatCode="#,##0.0\);\(#,##0.0\)"/>
    <numFmt numFmtId="179" formatCode="yyyy"/>
    <numFmt numFmtId="180" formatCode="_-* #,##0.00\ [$€]_-;\-* #,##0.00\ [$€]_-;_-* &quot;-&quot;??\ [$€]_-;_-@_-"/>
    <numFmt numFmtId="181" formatCode="#,##0.000_);\(#,##0.000\)"/>
    <numFmt numFmtId="182" formatCode="_ * #,##0_)&quot;$&quot;_ ;_ * \(#,##0\)&quot;$&quot;_ ;_ * &quot;-&quot;_)&quot;$&quot;_ ;_ @_ "/>
    <numFmt numFmtId="183" formatCode="_ * #,##0.00_)&quot;$&quot;_ ;_ * \(#,##0.00\)&quot;$&quot;_ ;_ * &quot;-&quot;??_)&quot;$&quot;_ ;_ @_ "/>
    <numFmt numFmtId="184" formatCode="#,##0.00\ \x"/>
    <numFmt numFmtId="185" formatCode="_-* #,##0.00_-;[Red]\ \(#,##0.00\);_-* &quot;-&quot;??_-;_-@_-"/>
    <numFmt numFmtId="186" formatCode="_-0.0%_-"/>
    <numFmt numFmtId="187" formatCode="###,000"/>
    <numFmt numFmtId="188" formatCode="#,##0.0,,;\(#,##0.0,,\)"/>
    <numFmt numFmtId="189" formatCode="#,##0.0,;\(#,##0.0,\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theme="2" tint="-0.499984740745262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sz val="10"/>
      <color rgb="FF757171"/>
      <name val="Barlow Semi Condensed"/>
    </font>
    <font>
      <i/>
      <sz val="10"/>
      <color theme="0" tint="-0.499984740745262"/>
      <name val="Barlow Semi Condensed"/>
    </font>
    <font>
      <b/>
      <i/>
      <sz val="10"/>
      <color rgb="FF006699"/>
      <name val="Barlow Semi Condensed"/>
    </font>
    <font>
      <b/>
      <i/>
      <sz val="10"/>
      <color theme="0" tint="-0.499984740745262"/>
      <name val="Barlow Semi Condensed"/>
    </font>
    <font>
      <sz val="11"/>
      <color theme="1"/>
      <name val="Arial"/>
      <family val="2"/>
    </font>
    <font>
      <sz val="11"/>
      <color theme="1"/>
      <name val="Semibarlow"/>
    </font>
    <font>
      <b/>
      <i/>
      <sz val="9"/>
      <color rgb="FF006699"/>
      <name val="Barlow Semi Condensed"/>
    </font>
  </fonts>
  <fills count="132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2" fillId="0" borderId="0"/>
    <xf numFmtId="9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33" fillId="6" borderId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50" borderId="17" applyNumberFormat="0">
      <protection locked="0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0" fillId="17" borderId="0" applyNumberFormat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64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6" fillId="6" borderId="0"/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33" fillId="6" borderId="0"/>
    <xf numFmtId="0" fontId="1" fillId="0" borderId="0"/>
    <xf numFmtId="9" fontId="33" fillId="0" borderId="0" applyFont="0" applyFill="0" applyBorder="0" applyAlignment="0" applyProtection="0"/>
    <xf numFmtId="0" fontId="40" fillId="17" borderId="0" applyNumberFormat="0" applyBorder="0" applyAlignment="0" applyProtection="0"/>
    <xf numFmtId="0" fontId="49" fillId="25" borderId="0" applyNumberFormat="0" applyBorder="0" applyAlignment="0" applyProtection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1" fillId="0" borderId="0"/>
    <xf numFmtId="9" fontId="1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54" borderId="7"/>
    <xf numFmtId="9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33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0" fillId="27" borderId="8" applyNumberFormat="0" applyAlignment="0" applyProtection="0"/>
    <xf numFmtId="0" fontId="36" fillId="31" borderId="15" applyNumberFormat="0" applyProtection="0">
      <alignment horizontal="left" vertical="top" indent="1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72" fontId="70" fillId="0" borderId="0"/>
    <xf numFmtId="0" fontId="17" fillId="0" borderId="0"/>
    <xf numFmtId="0" fontId="68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82" fillId="0" borderId="0" applyFill="0" applyBorder="0" applyProtection="0">
      <alignment horizontal="left"/>
    </xf>
    <xf numFmtId="49" fontId="83" fillId="0" borderId="29">
      <alignment horizontal="left" vertical="top" indent="1"/>
    </xf>
    <xf numFmtId="49" fontId="84" fillId="0" borderId="0" applyFill="0" applyBorder="0" applyProtection="0">
      <alignment horizontal="left" indent="2"/>
    </xf>
    <xf numFmtId="49" fontId="83" fillId="0" borderId="0" applyNumberFormat="0">
      <alignment horizontal="left" indent="1"/>
    </xf>
    <xf numFmtId="49" fontId="85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33" fillId="6" borderId="0"/>
    <xf numFmtId="0" fontId="42" fillId="27" borderId="9" applyNumberFormat="0" applyAlignment="0" applyProtection="0"/>
    <xf numFmtId="0" fontId="45" fillId="0" borderId="11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17" fillId="0" borderId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3" fillId="6" borderId="0"/>
    <xf numFmtId="9" fontId="17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17" fillId="4" borderId="8" applyNumberFormat="0" applyProtection="0">
      <alignment horizontal="left" vertical="center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65" fontId="1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9" fontId="33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7" fillId="0" borderId="0"/>
    <xf numFmtId="0" fontId="17" fillId="0" borderId="0"/>
    <xf numFmtId="174" fontId="33" fillId="0" borderId="0">
      <protection hidden="1"/>
    </xf>
    <xf numFmtId="174" fontId="33" fillId="0" borderId="0">
      <protection hidden="1"/>
    </xf>
    <xf numFmtId="175" fontId="17" fillId="0" borderId="0">
      <alignment horizontal="center"/>
    </xf>
    <xf numFmtId="176" fontId="17" fillId="0" borderId="0">
      <alignment horizontal="center"/>
    </xf>
    <xf numFmtId="0" fontId="91" fillId="0" borderId="30" applyAlignment="0" applyProtection="0"/>
    <xf numFmtId="177" fontId="17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0" fontId="92" fillId="0" borderId="0"/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93" fillId="0" borderId="0">
      <protection locked="0"/>
    </xf>
    <xf numFmtId="179" fontId="94" fillId="116" borderId="36">
      <alignment horizontal="right" vertical="center"/>
      <protection hidden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38" fontId="33" fillId="115" borderId="0" applyNumberFormat="0" applyBorder="0" applyAlignment="0" applyProtection="0"/>
    <xf numFmtId="38" fontId="33" fillId="115" borderId="0" applyNumberFormat="0" applyBorder="0" applyAlignment="0" applyProtection="0"/>
    <xf numFmtId="0" fontId="95" fillId="0" borderId="0"/>
    <xf numFmtId="0" fontId="96" fillId="117" borderId="7" applyNumberFormat="0" applyFont="0" applyAlignment="0">
      <alignment horizontal="left" vertical="center"/>
    </xf>
    <xf numFmtId="0" fontId="97" fillId="0" borderId="0">
      <protection locked="0"/>
    </xf>
    <xf numFmtId="0" fontId="97" fillId="0" borderId="0">
      <protection locked="0"/>
    </xf>
    <xf numFmtId="0" fontId="98" fillId="0" borderId="31">
      <protection locked="0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33" fillId="0" borderId="0">
      <protection hidden="1"/>
    </xf>
    <xf numFmtId="184" fontId="33" fillId="0" borderId="0">
      <protection hidden="1"/>
    </xf>
    <xf numFmtId="0" fontId="99" fillId="0" borderId="0"/>
    <xf numFmtId="0" fontId="40" fillId="0" borderId="0"/>
    <xf numFmtId="0" fontId="17" fillId="0" borderId="0"/>
    <xf numFmtId="0" fontId="1" fillId="0" borderId="0"/>
    <xf numFmtId="0" fontId="33" fillId="0" borderId="0" applyNumberFormat="0"/>
    <xf numFmtId="167" fontId="100" fillId="0" borderId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98" fillId="0" borderId="29" applyNumberFormat="0" applyBorder="0" applyAlignment="0">
      <protection hidden="1"/>
    </xf>
    <xf numFmtId="0" fontId="98" fillId="0" borderId="29" applyNumberFormat="0" applyBorder="0" applyAlignment="0">
      <protection hidden="1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6" fontId="101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5" fillId="92" borderId="15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 wrapText="1"/>
    </xf>
    <xf numFmtId="4" fontId="81" fillId="96" borderId="15" applyNumberFormat="0" applyProtection="0">
      <alignment horizontal="right" vertical="center"/>
    </xf>
    <xf numFmtId="165" fontId="17" fillId="0" borderId="0" applyFont="0" applyFill="0" applyBorder="0" applyAlignment="0" applyProtection="0"/>
    <xf numFmtId="37" fontId="102" fillId="0" borderId="0" applyNumberFormat="0"/>
    <xf numFmtId="0" fontId="93" fillId="0" borderId="38">
      <protection locked="0"/>
    </xf>
    <xf numFmtId="0" fontId="93" fillId="0" borderId="38">
      <protection locked="0"/>
    </xf>
    <xf numFmtId="49" fontId="84" fillId="0" borderId="0">
      <alignment horizontal="left" vertical="center" indent="2"/>
    </xf>
    <xf numFmtId="49" fontId="84" fillId="0" borderId="0">
      <alignment horizontal="left" vertical="center" indent="2"/>
    </xf>
    <xf numFmtId="0" fontId="17" fillId="87" borderId="0"/>
    <xf numFmtId="0" fontId="33" fillId="6" borderId="0"/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93" fillId="0" borderId="38">
      <protection locked="0"/>
    </xf>
    <xf numFmtId="0" fontId="33" fillId="6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3" fillId="6" borderId="0"/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0" fontId="33" fillId="6" borderId="0"/>
    <xf numFmtId="4" fontId="17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4" fontId="33" fillId="46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17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3" fillId="6" borderId="0"/>
    <xf numFmtId="0" fontId="33" fillId="6" borderId="0"/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33" fillId="6" borderId="0"/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40" fillId="51" borderId="37" applyNumberFormat="0" applyFont="0" applyAlignment="0" applyProtection="0"/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185" fontId="98" fillId="0" borderId="32" applyBorder="0" applyAlignment="0">
      <protection locked="0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43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3" fillId="54" borderId="7"/>
    <xf numFmtId="0" fontId="33" fillId="6" borderId="0"/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0" fontId="91" fillId="0" borderId="30" applyAlignment="0" applyProtection="0"/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0" fillId="51" borderId="37" applyNumberFormat="0" applyFont="0" applyAlignment="0" applyProtection="0"/>
    <xf numFmtId="0" fontId="33" fillId="4" borderId="8" applyNumberFormat="0" applyProtection="0">
      <alignment horizontal="left" vertical="center" indent="1"/>
    </xf>
    <xf numFmtId="185" fontId="98" fillId="0" borderId="32" applyBorder="0" applyAlignment="0">
      <protection locked="0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6" borderId="0"/>
    <xf numFmtId="0" fontId="33" fillId="6" borderId="0"/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6" borderId="0"/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91" fillId="0" borderId="3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6" borderId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6" borderId="0"/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33" fillId="54" borderId="7"/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52" borderId="7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0" fontId="33" fillId="6" borderId="0"/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6" borderId="0"/>
    <xf numFmtId="0" fontId="33" fillId="54" borderId="7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6" borderId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54" borderId="7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0" fontId="33" fillId="49" borderId="15" applyNumberFormat="0" applyProtection="0">
      <alignment horizontal="left" vertical="top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5" fillId="51" borderId="15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3" fillId="44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48" fillId="25" borderId="9" applyNumberFormat="0" applyAlignment="0" applyProtection="0"/>
    <xf numFmtId="4" fontId="53" fillId="32" borderId="9" applyNumberFormat="0" applyProtection="0">
      <alignment vertical="center"/>
    </xf>
    <xf numFmtId="4" fontId="33" fillId="39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3" fillId="46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42" fillId="27" borderId="9" applyNumberFormat="0" applyAlignment="0" applyProtection="0"/>
    <xf numFmtId="0" fontId="33" fillId="48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71" fillId="32" borderId="15" applyNumberFormat="0" applyProtection="0">
      <alignment vertical="center"/>
    </xf>
    <xf numFmtId="0" fontId="33" fillId="24" borderId="9" applyNumberFormat="0" applyFont="0" applyAlignment="0" applyProtection="0"/>
    <xf numFmtId="4" fontId="33" fillId="38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7" fillId="53" borderId="16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24" borderId="9" applyNumberFormat="0" applyFont="0" applyAlignment="0" applyProtection="0"/>
    <xf numFmtId="4" fontId="33" fillId="88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33" fillId="36" borderId="16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3" fillId="24" borderId="9" applyNumberFormat="0" applyFont="0" applyAlignment="0" applyProtection="0"/>
    <xf numFmtId="4" fontId="69" fillId="8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43" borderId="16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0" fontId="50" fillId="27" borderId="8" applyNumberFormat="0" applyAlignment="0" applyProtection="0"/>
    <xf numFmtId="4" fontId="33" fillId="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6" borderId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46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3" fillId="4" borderId="8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5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94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0" fontId="67" fillId="93" borderId="8" applyNumberFormat="0" applyProtection="0">
      <alignment horizontal="center" vertical="center" wrapTex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0" fontId="33" fillId="24" borderId="9" applyNumberFormat="0" applyFont="0" applyAlignment="0" applyProtection="0"/>
    <xf numFmtId="0" fontId="34" fillId="44" borderId="18" applyBorder="0"/>
    <xf numFmtId="0" fontId="33" fillId="48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0" fontId="33" fillId="49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50" fillId="27" borderId="8" applyNumberFormat="0" applyAlignment="0" applyProtection="0"/>
    <xf numFmtId="4" fontId="17" fillId="44" borderId="16" applyNumberFormat="0" applyProtection="0">
      <alignment horizontal="left" vertical="center" indent="1"/>
    </xf>
    <xf numFmtId="0" fontId="33" fillId="6" borderId="0"/>
    <xf numFmtId="4" fontId="33" fillId="38" borderId="9" applyNumberFormat="0" applyProtection="0">
      <alignment horizontal="right" vertical="center"/>
    </xf>
    <xf numFmtId="4" fontId="71" fillId="92" borderId="15" applyNumberFormat="0" applyProtection="0">
      <alignment horizontal="left" vertical="center" indent="1"/>
    </xf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42" fillId="27" borderId="9" applyNumberFormat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3" fillId="3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91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4" fontId="33" fillId="95" borderId="9" applyNumberFormat="0" applyProtection="0">
      <alignment horizontal="left" vertical="center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5" fillId="47" borderId="15" applyNumberFormat="0" applyProtection="0">
      <alignment horizontal="left" vertical="center" indent="1"/>
    </xf>
    <xf numFmtId="0" fontId="34" fillId="44" borderId="18" applyBorder="0"/>
    <xf numFmtId="4" fontId="33" fillId="41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1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0" fontId="33" fillId="6" borderId="0"/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04" fillId="121" borderId="39" applyNumberFormat="0" applyProtection="0">
      <alignment horizontal="left" vertical="center" indent="1"/>
    </xf>
    <xf numFmtId="4" fontId="77" fillId="0" borderId="0" applyNumberFormat="0" applyProtection="0">
      <alignment horizontal="right" vertical="center"/>
    </xf>
    <xf numFmtId="4" fontId="105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3" fillId="0" borderId="9" applyNumberFormat="0" applyProtection="0">
      <alignment horizontal="right" vertical="center"/>
    </xf>
    <xf numFmtId="0" fontId="1" fillId="0" borderId="0"/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11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103" fillId="95" borderId="9" applyNumberFormat="0" applyProtection="0">
      <alignment horizontal="left" vertical="center" indent="1"/>
    </xf>
    <xf numFmtId="4" fontId="33" fillId="118" borderId="9" applyNumberFormat="0" applyProtection="0">
      <alignment vertical="center"/>
    </xf>
    <xf numFmtId="0" fontId="1" fillId="0" borderId="0"/>
    <xf numFmtId="0" fontId="33" fillId="0" borderId="0"/>
    <xf numFmtId="0" fontId="1" fillId="0" borderId="0"/>
    <xf numFmtId="4" fontId="33" fillId="31" borderId="9" applyNumberFormat="0" applyProtection="0">
      <alignment vertical="center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4" fontId="33" fillId="123" borderId="41" applyNumberFormat="0" applyProtection="0">
      <alignment horizontal="left" vertical="center" indent="1"/>
    </xf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33" fillId="125" borderId="41" applyNumberFormat="0" applyProtection="0">
      <alignment horizontal="right" vertical="center"/>
    </xf>
    <xf numFmtId="4" fontId="106" fillId="122" borderId="41" applyNumberFormat="0" applyProtection="0">
      <alignment horizontal="right" vertical="center"/>
    </xf>
    <xf numFmtId="0" fontId="33" fillId="6" borderId="0"/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07" fillId="0" borderId="0"/>
    <xf numFmtId="4" fontId="53" fillId="5" borderId="9" applyNumberFormat="0" applyProtection="0">
      <alignment horizontal="right" vertical="center"/>
    </xf>
    <xf numFmtId="0" fontId="33" fillId="6" borderId="0"/>
    <xf numFmtId="0" fontId="1" fillId="0" borderId="0"/>
    <xf numFmtId="0" fontId="33" fillId="6" borderId="0"/>
    <xf numFmtId="4" fontId="33" fillId="33" borderId="9" applyNumberFormat="0" applyProtection="0">
      <alignment horizontal="left" vertical="center" indent="1"/>
    </xf>
    <xf numFmtId="0" fontId="45" fillId="0" borderId="11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6" borderId="0"/>
    <xf numFmtId="0" fontId="1" fillId="0" borderId="0"/>
    <xf numFmtId="0" fontId="1" fillId="0" borderId="0"/>
    <xf numFmtId="0" fontId="1" fillId="0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0" fontId="33" fillId="6" borderId="0"/>
    <xf numFmtId="0" fontId="1" fillId="0" borderId="0"/>
    <xf numFmtId="4" fontId="33" fillId="33" borderId="9" applyNumberFormat="0" applyProtection="0">
      <alignment horizontal="left" vertical="center" indent="1"/>
    </xf>
    <xf numFmtId="0" fontId="33" fillId="6" borderId="0"/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17" borderId="0" applyNumberFormat="0" applyBorder="0" applyAlignment="0" applyProtection="0"/>
    <xf numFmtId="165" fontId="1" fillId="0" borderId="0" applyFont="0" applyFill="0" applyBorder="0" applyAlignment="0" applyProtection="0"/>
    <xf numFmtId="4" fontId="33" fillId="41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3" fillId="45" borderId="16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65" fillId="66" borderId="0" applyNumberFormat="0" applyBorder="0" applyAlignment="0" applyProtection="0"/>
    <xf numFmtId="0" fontId="65" fillId="70" borderId="0" applyNumberFormat="0" applyBorder="0" applyAlignment="0" applyProtection="0"/>
    <xf numFmtId="0" fontId="65" fillId="74" borderId="0" applyNumberFormat="0" applyBorder="0" applyAlignment="0" applyProtection="0"/>
    <xf numFmtId="0" fontId="65" fillId="78" borderId="0" applyNumberFormat="0" applyBorder="0" applyAlignment="0" applyProtection="0"/>
    <xf numFmtId="0" fontId="65" fillId="82" borderId="0" applyNumberFormat="0" applyBorder="0" applyAlignment="0" applyProtection="0"/>
    <xf numFmtId="0" fontId="65" fillId="86" borderId="0" applyNumberFormat="0" applyBorder="0" applyAlignment="0" applyProtection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8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5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8" fillId="0" borderId="28" applyNumberFormat="0" applyFill="0" applyAlignment="0" applyProtection="0"/>
    <xf numFmtId="4" fontId="33" fillId="34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3" fillId="6" borderId="0"/>
    <xf numFmtId="187" fontId="110" fillId="0" borderId="42" applyNumberFormat="0" applyProtection="0">
      <alignment horizontal="right" vertical="center"/>
    </xf>
    <xf numFmtId="187" fontId="110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69" fillId="89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18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/>
    </xf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165" fontId="1" fillId="0" borderId="0" applyFont="0" applyFill="0" applyBorder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6" borderId="0"/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3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9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33" fillId="6" borderId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3" fillId="0" borderId="0" applyNumberFormat="0" applyFill="0" applyBorder="0" applyAlignment="0" applyProtection="0"/>
  </cellStyleXfs>
  <cellXfs count="136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166" fontId="19" fillId="0" borderId="0" xfId="0" applyNumberFormat="1" applyFont="1"/>
    <xf numFmtId="0" fontId="23" fillId="3" borderId="0" xfId="0" applyFont="1" applyFill="1" applyAlignment="1">
      <alignment vertical="center"/>
    </xf>
    <xf numFmtId="166" fontId="20" fillId="0" borderId="0" xfId="0" applyNumberFormat="1" applyFont="1" applyAlignment="1">
      <alignment horizontal="left"/>
    </xf>
    <xf numFmtId="0" fontId="19" fillId="0" borderId="5" xfId="0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center"/>
    </xf>
    <xf numFmtId="167" fontId="19" fillId="0" borderId="0" xfId="1" applyNumberFormat="1" applyFont="1"/>
    <xf numFmtId="0" fontId="11" fillId="3" borderId="0" xfId="0" applyFont="1" applyFill="1" applyAlignment="1">
      <alignment vertic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0" borderId="0" xfId="0" applyFont="1"/>
    <xf numFmtId="0" fontId="20" fillId="0" borderId="0" xfId="0" applyFont="1" applyAlignment="1">
      <alignment horizontal="center"/>
    </xf>
    <xf numFmtId="0" fontId="11" fillId="3" borderId="1" xfId="12813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20" fillId="0" borderId="0" xfId="0" applyNumberFormat="1" applyFont="1" applyAlignment="1">
      <alignment horizontal="center"/>
    </xf>
    <xf numFmtId="14" fontId="20" fillId="0" borderId="0" xfId="0" applyNumberFormat="1" applyFont="1"/>
    <xf numFmtId="0" fontId="13" fillId="3" borderId="1" xfId="0" applyFont="1" applyFill="1" applyBorder="1" applyAlignment="1">
      <alignment vertical="center"/>
    </xf>
    <xf numFmtId="1" fontId="20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129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9" fontId="17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1" fillId="130" borderId="0" xfId="0" applyFont="1" applyFill="1"/>
    <xf numFmtId="0" fontId="111" fillId="130" borderId="0" xfId="0" applyFont="1" applyFill="1" applyAlignment="1">
      <alignment horizontal="left" indent="3"/>
    </xf>
    <xf numFmtId="0" fontId="112" fillId="130" borderId="0" xfId="0" applyFont="1" applyFill="1"/>
    <xf numFmtId="10" fontId="19" fillId="0" borderId="0" xfId="1" applyNumberFormat="1" applyFont="1"/>
    <xf numFmtId="0" fontId="113" fillId="130" borderId="0" xfId="15796" applyFill="1"/>
    <xf numFmtId="0" fontId="29" fillId="130" borderId="0" xfId="0" applyFont="1" applyFill="1" applyAlignment="1">
      <alignment horizontal="center"/>
    </xf>
    <xf numFmtId="0" fontId="113" fillId="0" borderId="0" xfId="15796" applyFill="1"/>
    <xf numFmtId="188" fontId="10" fillId="3" borderId="1" xfId="0" applyNumberFormat="1" applyFont="1" applyFill="1" applyBorder="1" applyAlignment="1">
      <alignment horizontal="right" vertical="center"/>
    </xf>
    <xf numFmtId="188" fontId="9" fillId="3" borderId="1" xfId="0" applyNumberFormat="1" applyFont="1" applyFill="1" applyBorder="1" applyAlignment="1">
      <alignment horizontal="right" vertical="center"/>
    </xf>
    <xf numFmtId="188" fontId="114" fillId="131" borderId="1" xfId="0" applyNumberFormat="1" applyFont="1" applyFill="1" applyBorder="1" applyAlignment="1">
      <alignment horizontal="right" vertical="center"/>
    </xf>
    <xf numFmtId="188" fontId="9" fillId="131" borderId="1" xfId="0" applyNumberFormat="1" applyFont="1" applyFill="1" applyBorder="1" applyAlignment="1">
      <alignment horizontal="right" vertical="center"/>
    </xf>
    <xf numFmtId="189" fontId="9" fillId="130" borderId="5" xfId="0" applyNumberFormat="1" applyFont="1" applyFill="1" applyBorder="1" applyAlignment="1">
      <alignment horizontal="right" vertical="center"/>
    </xf>
    <xf numFmtId="189" fontId="9" fillId="130" borderId="1" xfId="0" applyNumberFormat="1" applyFont="1" applyFill="1" applyBorder="1" applyAlignment="1">
      <alignment horizontal="right" vertical="center"/>
    </xf>
    <xf numFmtId="189" fontId="13" fillId="130" borderId="1" xfId="0" applyNumberFormat="1" applyFont="1" applyFill="1" applyBorder="1" applyAlignment="1">
      <alignment horizontal="right" vertical="center"/>
    </xf>
    <xf numFmtId="189" fontId="10" fillId="130" borderId="5" xfId="0" applyNumberFormat="1" applyFont="1" applyFill="1" applyBorder="1" applyAlignment="1">
      <alignment horizontal="right" vertical="center"/>
    </xf>
    <xf numFmtId="189" fontId="10" fillId="130" borderId="1" xfId="0" applyNumberFormat="1" applyFont="1" applyFill="1" applyBorder="1" applyAlignment="1">
      <alignment horizontal="right" vertical="center"/>
    </xf>
    <xf numFmtId="189" fontId="12" fillId="130" borderId="1" xfId="0" applyNumberFormat="1" applyFont="1" applyFill="1" applyBorder="1" applyAlignment="1">
      <alignment horizontal="right" vertical="center"/>
    </xf>
    <xf numFmtId="170" fontId="10" fillId="130" borderId="5" xfId="0" applyNumberFormat="1" applyFont="1" applyFill="1" applyBorder="1" applyAlignment="1">
      <alignment horizontal="right" vertical="center"/>
    </xf>
    <xf numFmtId="170" fontId="10" fillId="130" borderId="1" xfId="0" applyNumberFormat="1" applyFont="1" applyFill="1" applyBorder="1" applyAlignment="1">
      <alignment horizontal="right" vertical="center"/>
    </xf>
    <xf numFmtId="170" fontId="12" fillId="130" borderId="1" xfId="0" applyNumberFormat="1" applyFont="1" applyFill="1" applyBorder="1" applyAlignment="1">
      <alignment horizontal="right" vertical="center"/>
    </xf>
    <xf numFmtId="188" fontId="4" fillId="3" borderId="1" xfId="0" applyNumberFormat="1" applyFont="1" applyFill="1" applyBorder="1" applyAlignment="1">
      <alignment horizontal="right" vertical="center"/>
    </xf>
    <xf numFmtId="188" fontId="115" fillId="3" borderId="1" xfId="0" applyNumberFormat="1" applyFont="1" applyFill="1" applyBorder="1" applyAlignment="1">
      <alignment horizontal="right" vertical="center"/>
    </xf>
    <xf numFmtId="188" fontId="116" fillId="3" borderId="1" xfId="0" applyNumberFormat="1" applyFont="1" applyFill="1" applyBorder="1" applyAlignment="1">
      <alignment horizontal="right" vertical="center"/>
    </xf>
    <xf numFmtId="188" fontId="117" fillId="3" borderId="1" xfId="0" applyNumberFormat="1" applyFont="1" applyFill="1" applyBorder="1" applyAlignment="1">
      <alignment horizontal="right" vertical="center"/>
    </xf>
    <xf numFmtId="0" fontId="26" fillId="130" borderId="1" xfId="0" applyFont="1" applyFill="1" applyBorder="1" applyAlignment="1">
      <alignment horizontal="right" vertical="center"/>
    </xf>
    <xf numFmtId="0" fontId="2" fillId="130" borderId="1" xfId="0" applyFont="1" applyFill="1" applyBorder="1" applyAlignment="1">
      <alignment horizontal="right" vertical="center"/>
    </xf>
    <xf numFmtId="3" fontId="11" fillId="130" borderId="1" xfId="0" applyNumberFormat="1" applyFont="1" applyFill="1" applyBorder="1" applyAlignment="1">
      <alignment horizontal="right" vertical="center"/>
    </xf>
    <xf numFmtId="3" fontId="9" fillId="130" borderId="1" xfId="0" applyNumberFormat="1" applyFont="1" applyFill="1" applyBorder="1" applyAlignment="1">
      <alignment horizontal="right" vertical="center"/>
    </xf>
    <xf numFmtId="3" fontId="13" fillId="130" borderId="1" xfId="0" applyNumberFormat="1" applyFont="1" applyFill="1" applyBorder="1" applyAlignment="1">
      <alignment horizontal="right" vertical="center"/>
    </xf>
    <xf numFmtId="169" fontId="11" fillId="130" borderId="1" xfId="0" applyNumberFormat="1" applyFont="1" applyFill="1" applyBorder="1" applyAlignment="1">
      <alignment horizontal="right" vertical="center"/>
    </xf>
    <xf numFmtId="169" fontId="9" fillId="130" borderId="1" xfId="0" applyNumberFormat="1" applyFont="1" applyFill="1" applyBorder="1" applyAlignment="1">
      <alignment horizontal="right" vertical="center"/>
    </xf>
    <xf numFmtId="0" fontId="4" fillId="130" borderId="1" xfId="0" applyFont="1" applyFill="1" applyBorder="1" applyAlignment="1">
      <alignment horizontal="right" vertical="center"/>
    </xf>
    <xf numFmtId="0" fontId="5" fillId="130" borderId="1" xfId="0" applyFont="1" applyFill="1" applyBorder="1" applyAlignment="1">
      <alignment horizontal="right" vertical="center"/>
    </xf>
    <xf numFmtId="3" fontId="4" fillId="130" borderId="1" xfId="0" applyNumberFormat="1" applyFont="1" applyFill="1" applyBorder="1" applyAlignment="1">
      <alignment horizontal="right" vertical="center"/>
    </xf>
    <xf numFmtId="3" fontId="5" fillId="130" borderId="1" xfId="0" applyNumberFormat="1" applyFont="1" applyFill="1" applyBorder="1" applyAlignment="1">
      <alignment horizontal="right" vertical="center"/>
    </xf>
    <xf numFmtId="167" fontId="16" fillId="130" borderId="1" xfId="0" applyNumberFormat="1" applyFont="1" applyFill="1" applyBorder="1" applyAlignment="1">
      <alignment horizontal="right" vertical="center" wrapText="1"/>
    </xf>
    <xf numFmtId="10" fontId="16" fillId="130" borderId="1" xfId="0" applyNumberFormat="1" applyFont="1" applyFill="1" applyBorder="1" applyAlignment="1">
      <alignment horizontal="right" vertical="center" wrapText="1"/>
    </xf>
    <xf numFmtId="168" fontId="9" fillId="130" borderId="1" xfId="0" applyNumberFormat="1" applyFont="1" applyFill="1" applyBorder="1" applyAlignment="1">
      <alignment horizontal="right" vertical="center"/>
    </xf>
    <xf numFmtId="170" fontId="9" fillId="130" borderId="1" xfId="0" applyNumberFormat="1" applyFont="1" applyFill="1" applyBorder="1" applyAlignment="1">
      <alignment horizontal="right" vertical="center"/>
    </xf>
    <xf numFmtId="169" fontId="13" fillId="130" borderId="1" xfId="0" applyNumberFormat="1" applyFont="1" applyFill="1" applyBorder="1" applyAlignment="1">
      <alignment horizontal="right" vertical="center"/>
    </xf>
    <xf numFmtId="169" fontId="14" fillId="130" borderId="1" xfId="0" applyNumberFormat="1" applyFont="1" applyFill="1" applyBorder="1" applyAlignment="1">
      <alignment horizontal="right" vertical="center"/>
    </xf>
    <xf numFmtId="168" fontId="13" fillId="130" borderId="1" xfId="0" applyNumberFormat="1" applyFont="1" applyFill="1" applyBorder="1" applyAlignment="1">
      <alignment horizontal="right" vertical="center"/>
    </xf>
    <xf numFmtId="170" fontId="13" fillId="130" borderId="1" xfId="0" applyNumberFormat="1" applyFont="1" applyFill="1" applyBorder="1" applyAlignment="1">
      <alignment horizontal="right" vertical="center"/>
    </xf>
    <xf numFmtId="168" fontId="9" fillId="130" borderId="1" xfId="1" applyNumberFormat="1" applyFont="1" applyFill="1" applyBorder="1" applyAlignment="1">
      <alignment horizontal="right" vertical="center" wrapText="1"/>
    </xf>
    <xf numFmtId="167" fontId="9" fillId="130" borderId="1" xfId="1" applyNumberFormat="1" applyFont="1" applyFill="1" applyBorder="1" applyAlignment="1">
      <alignment horizontal="right" vertical="center" wrapText="1"/>
    </xf>
    <xf numFmtId="167" fontId="13" fillId="130" borderId="1" xfId="1" applyNumberFormat="1" applyFont="1" applyFill="1" applyBorder="1" applyAlignment="1">
      <alignment horizontal="right" vertical="center" wrapText="1"/>
    </xf>
    <xf numFmtId="14" fontId="4" fillId="130" borderId="1" xfId="0" applyNumberFormat="1" applyFont="1" applyFill="1" applyBorder="1" applyAlignment="1">
      <alignment horizontal="right" vertical="center"/>
    </xf>
    <xf numFmtId="0" fontId="118" fillId="0" borderId="0" xfId="0" applyFont="1"/>
    <xf numFmtId="188" fontId="13" fillId="3" borderId="1" xfId="0" applyNumberFormat="1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188" fontId="12" fillId="3" borderId="1" xfId="0" applyNumberFormat="1" applyFont="1" applyFill="1" applyBorder="1" applyAlignment="1">
      <alignment horizontal="right" vertical="center"/>
    </xf>
    <xf numFmtId="168" fontId="12" fillId="3" borderId="1" xfId="0" applyNumberFormat="1" applyFont="1" applyFill="1" applyBorder="1" applyAlignment="1">
      <alignment horizontal="right" vertical="center"/>
    </xf>
    <xf numFmtId="168" fontId="10" fillId="3" borderId="1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22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14" fontId="120" fillId="130" borderId="1" xfId="0" applyNumberFormat="1" applyFont="1" applyFill="1" applyBorder="1" applyAlignment="1">
      <alignment horizontal="right" vertical="center"/>
    </xf>
    <xf numFmtId="14" fontId="27" fillId="13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indent="1"/>
    </xf>
    <xf numFmtId="3" fontId="29" fillId="0" borderId="0" xfId="0" applyNumberFormat="1" applyFont="1" applyAlignment="1">
      <alignment horizontal="center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00669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142875</xdr:rowOff>
    </xdr:from>
    <xdr:to>
      <xdr:col>2</xdr:col>
      <xdr:colOff>460500</xdr:colOff>
      <xdr:row>6</xdr:row>
      <xdr:rowOff>84066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7AC082-89DA-458C-BD8C-76466803440A}"/>
            </a:ext>
          </a:extLst>
        </xdr:cNvPr>
        <xdr:cNvGrpSpPr>
          <a:grpSpLocks noChangeAspect="1"/>
        </xdr:cNvGrpSpPr>
      </xdr:nvGrpSpPr>
      <xdr:grpSpPr>
        <a:xfrm>
          <a:off x="800100" y="7143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4D381B91-A8B3-4994-A773-0F5DF08734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27A0F2F2-300E-4BBE-A784-E8CBC8068B01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D2A2F604-212B-4106-A753-EDBC56096B61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86003EE3-E4FD-4CCE-A661-5F8907358571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142875</xdr:rowOff>
    </xdr:from>
    <xdr:to>
      <xdr:col>2</xdr:col>
      <xdr:colOff>184275</xdr:colOff>
      <xdr:row>5</xdr:row>
      <xdr:rowOff>26916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404825-B7BD-450B-BD45-1F307B1353D1}"/>
            </a:ext>
          </a:extLst>
        </xdr:cNvPr>
        <xdr:cNvGrpSpPr>
          <a:grpSpLocks noChangeAspect="1"/>
        </xdr:cNvGrpSpPr>
      </xdr:nvGrpSpPr>
      <xdr:grpSpPr>
        <a:xfrm>
          <a:off x="247650" y="5238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86B0B980-CC95-458D-80DD-A21F617D5E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B8274EFD-5BCD-4BEF-B531-F7A6783BA60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6F3311FF-C256-4EB4-8397-6AF3AB36D085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F92BBDFF-4EA4-439B-BD71-9042466A04E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171450</xdr:rowOff>
    </xdr:from>
    <xdr:to>
      <xdr:col>2</xdr:col>
      <xdr:colOff>270000</xdr:colOff>
      <xdr:row>5</xdr:row>
      <xdr:rowOff>93591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994D801-3311-4DE1-B394-8F1A0B361E20}"/>
            </a:ext>
          </a:extLst>
        </xdr:cNvPr>
        <xdr:cNvGrpSpPr>
          <a:grpSpLocks noChangeAspect="1"/>
        </xdr:cNvGrpSpPr>
      </xdr:nvGrpSpPr>
      <xdr:grpSpPr>
        <a:xfrm>
          <a:off x="628650" y="552450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6287D463-2F93-49B0-8760-1E98BB3A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4BB63A83-B982-4483-9D6A-3EB1F37F5054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361BA811-223A-418D-ADDA-FC0100E7B0C7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3722C294-DBBD-41F8-ACC7-12EA155B4C9C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152400</xdr:rowOff>
    </xdr:from>
    <xdr:to>
      <xdr:col>2</xdr:col>
      <xdr:colOff>165225</xdr:colOff>
      <xdr:row>4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67F13C7-36D2-427F-8BB0-C01612A5474A}"/>
            </a:ext>
          </a:extLst>
        </xdr:cNvPr>
        <xdr:cNvGrpSpPr>
          <a:grpSpLocks noChangeAspect="1"/>
        </xdr:cNvGrpSpPr>
      </xdr:nvGrpSpPr>
      <xdr:grpSpPr>
        <a:xfrm>
          <a:off x="542925" y="29527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1548E05-C0F0-411A-AD32-7CBC688D7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C40B45E-9FE3-4EFE-A1D3-8C03EB59405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5E91BEF4-6AB5-4A14-8A1A-F9D7D2A4AD38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A32FCFF9-FB29-436A-9B22-8B8E20A50FC9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393825</xdr:colOff>
      <xdr:row>5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A20295-7C73-460B-91E3-3E0F91886A70}"/>
            </a:ext>
          </a:extLst>
        </xdr:cNvPr>
        <xdr:cNvGrpSpPr>
          <a:grpSpLocks noChangeAspect="1"/>
        </xdr:cNvGrpSpPr>
      </xdr:nvGrpSpPr>
      <xdr:grpSpPr>
        <a:xfrm>
          <a:off x="771525" y="58102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EB1A875-5617-416B-B4AF-92A0D3E7A9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E3A32BE9-9EE4-4298-8841-FA433033A2F2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941B113D-3966-492E-A5D3-065E0C1B014A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5CBE28E5-46D7-4CD9-9A43-CDB7B2DF461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563217</xdr:colOff>
      <xdr:row>2</xdr:row>
      <xdr:rowOff>91109</xdr:rowOff>
    </xdr:from>
    <xdr:to>
      <xdr:col>2</xdr:col>
      <xdr:colOff>188002</xdr:colOff>
      <xdr:row>5</xdr:row>
      <xdr:rowOff>15735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76621CC-F2F1-4702-B480-451D1D8321F1}"/>
            </a:ext>
          </a:extLst>
        </xdr:cNvPr>
        <xdr:cNvGrpSpPr>
          <a:grpSpLocks noChangeAspect="1"/>
        </xdr:cNvGrpSpPr>
      </xdr:nvGrpSpPr>
      <xdr:grpSpPr>
        <a:xfrm>
          <a:off x="563217" y="472109"/>
          <a:ext cx="1167835" cy="515176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D638B224-FC91-419B-AE28-ECA7EC55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9BF0C42-BF24-4F78-91F1-AD54D2D5E909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8DB6D260-7EEC-461F-955D-44B93C56AEE2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C6031DFA-541F-41D1-8DA4-57783EA1C020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B3" sqref="B3"/>
    </sheetView>
  </sheetViews>
  <sheetFormatPr baseColWidth="10" defaultRowHeight="15"/>
  <cols>
    <col min="1" max="16384" width="11.42578125" style="57"/>
  </cols>
  <sheetData>
    <row r="9" spans="2:7" ht="15.75">
      <c r="B9" s="60" t="s">
        <v>109</v>
      </c>
      <c r="C9" s="58"/>
      <c r="D9" s="58"/>
      <c r="E9" s="58"/>
      <c r="F9" s="58"/>
      <c r="G9" s="58"/>
    </row>
    <row r="10" spans="2:7" ht="15.75">
      <c r="B10" s="58"/>
      <c r="C10" s="58"/>
      <c r="D10" s="58"/>
      <c r="E10" s="58"/>
      <c r="F10" s="58"/>
      <c r="G10" s="58"/>
    </row>
    <row r="11" spans="2:7" ht="15.75">
      <c r="B11" s="62" t="s">
        <v>110</v>
      </c>
      <c r="C11" s="58"/>
      <c r="D11" s="58"/>
      <c r="E11" s="58"/>
      <c r="F11" s="58"/>
      <c r="G11" s="58"/>
    </row>
    <row r="12" spans="2:7" ht="15.75">
      <c r="B12" s="59" t="s">
        <v>4</v>
      </c>
      <c r="C12" s="58"/>
      <c r="D12" s="58"/>
      <c r="E12" s="58"/>
      <c r="F12" s="58"/>
      <c r="G12" s="58"/>
    </row>
    <row r="13" spans="2:7" ht="15.75">
      <c r="B13" s="59" t="s">
        <v>117</v>
      </c>
      <c r="C13" s="58"/>
      <c r="D13" s="58"/>
      <c r="E13" s="58"/>
      <c r="F13" s="58"/>
      <c r="G13" s="58"/>
    </row>
    <row r="14" spans="2:7" ht="15.75">
      <c r="B14" s="59" t="s">
        <v>35</v>
      </c>
      <c r="C14" s="58"/>
      <c r="D14" s="58"/>
      <c r="E14" s="58"/>
      <c r="F14" s="58"/>
      <c r="G14" s="58"/>
    </row>
    <row r="15" spans="2:7" ht="15.75">
      <c r="B15" s="59" t="s">
        <v>2</v>
      </c>
      <c r="C15" s="58"/>
      <c r="D15" s="58"/>
      <c r="E15" s="58"/>
      <c r="F15" s="58"/>
      <c r="G15" s="58"/>
    </row>
    <row r="16" spans="2:7" ht="15.75">
      <c r="B16" s="58"/>
      <c r="C16" s="58"/>
      <c r="D16" s="58"/>
      <c r="E16" s="58"/>
      <c r="F16" s="58"/>
      <c r="G16" s="58"/>
    </row>
    <row r="17" spans="2:7" ht="15.75">
      <c r="B17" s="62" t="s">
        <v>111</v>
      </c>
      <c r="C17" s="58"/>
      <c r="D17" s="58"/>
      <c r="E17" s="58"/>
      <c r="F17" s="58"/>
      <c r="G17" s="58"/>
    </row>
    <row r="18" spans="2:7" ht="15.75">
      <c r="B18" s="58"/>
      <c r="C18" s="58"/>
      <c r="D18" s="58"/>
      <c r="E18" s="58"/>
      <c r="F18" s="58"/>
      <c r="G18" s="58"/>
    </row>
    <row r="19" spans="2:7" ht="15.75">
      <c r="B19" s="62" t="s">
        <v>112</v>
      </c>
      <c r="C19" s="58"/>
      <c r="D19" s="58"/>
      <c r="E19" s="58"/>
      <c r="F19" s="58"/>
      <c r="G19" s="58"/>
    </row>
    <row r="20" spans="2:7" ht="15.75">
      <c r="B20" s="58"/>
      <c r="C20" s="58"/>
      <c r="D20" s="58"/>
      <c r="E20" s="58"/>
      <c r="F20" s="58"/>
      <c r="G20" s="58"/>
    </row>
    <row r="21" spans="2:7" ht="15.75">
      <c r="B21" s="62" t="s">
        <v>91</v>
      </c>
      <c r="C21" s="58"/>
      <c r="D21" s="58"/>
      <c r="E21" s="58"/>
      <c r="F21" s="58"/>
      <c r="G21" s="58"/>
    </row>
    <row r="22" spans="2:7" ht="15.75">
      <c r="B22" s="58"/>
      <c r="C22" s="58"/>
      <c r="D22" s="58"/>
      <c r="E22" s="58"/>
      <c r="F22" s="58"/>
      <c r="G22" s="58"/>
    </row>
    <row r="23" spans="2:7" ht="15.75">
      <c r="B23" s="64" t="s">
        <v>113</v>
      </c>
      <c r="C23" s="58"/>
      <c r="D23" s="58"/>
      <c r="E23" s="58"/>
      <c r="F23" s="58"/>
      <c r="G23" s="58"/>
    </row>
    <row r="24" spans="2:7" ht="15.75">
      <c r="B24" s="58"/>
      <c r="C24" s="58"/>
      <c r="D24" s="58"/>
      <c r="E24" s="58"/>
      <c r="F24" s="58"/>
      <c r="G24" s="58"/>
    </row>
    <row r="25" spans="2:7" ht="15.75">
      <c r="B25" s="62"/>
      <c r="C25" s="58"/>
      <c r="D25" s="58"/>
      <c r="E25" s="58"/>
      <c r="F25" s="58"/>
      <c r="G25" s="58"/>
    </row>
    <row r="26" spans="2:7" ht="15.75">
      <c r="B26" s="58"/>
      <c r="C26" s="58"/>
      <c r="D26" s="58"/>
      <c r="E26" s="58"/>
      <c r="F26" s="58"/>
      <c r="G26" s="58"/>
    </row>
    <row r="27" spans="2:7" ht="15.75">
      <c r="B27" s="58"/>
      <c r="C27" s="58"/>
      <c r="D27" s="58"/>
      <c r="E27" s="58"/>
      <c r="F27" s="58"/>
      <c r="G27" s="58"/>
    </row>
    <row r="28" spans="2:7" ht="15.75">
      <c r="B28" s="58"/>
      <c r="C28" s="58"/>
      <c r="D28" s="58"/>
      <c r="E28" s="58"/>
      <c r="F28" s="58"/>
      <c r="G28" s="58"/>
    </row>
  </sheetData>
  <hyperlinks>
    <hyperlink ref="B11" location="'P&amp;G'!A1" display="Pérdidas y ganancias" xr:uid="{0E088452-A71D-4171-AF26-8E56073BFB3F}"/>
    <hyperlink ref="B17" location="BS!A1" display="Balance Consolidado" xr:uid="{1F50918C-85A3-4A00-91A1-47A609D56599}"/>
    <hyperlink ref="B19" location="DFN!A1" display="Deuda Financiera Neta" xr:uid="{2242CC58-559E-46CD-A3E8-FA26DC14D329}"/>
    <hyperlink ref="B21" location="Inversiones!A1" display="Inversiones" xr:uid="{797958A4-109E-4895-B5BE-672E708A7B07}"/>
    <hyperlink ref="B23" location="'Flujos de Caja'!A1" display="Flujos de Caja" xr:uid="{2A95F4A4-28F9-48C5-8FF6-D4E2C1E1F5D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10" bestFit="1" customWidth="1"/>
    <col min="2" max="2" width="8.7109375" style="10"/>
    <col min="3" max="3" width="8.7109375" style="11"/>
    <col min="4" max="4" width="54.7109375" style="11" customWidth="1"/>
    <col min="5" max="5" width="12.28515625" style="11" bestFit="1" customWidth="1"/>
    <col min="6" max="6" width="11.7109375" style="11" customWidth="1"/>
    <col min="7" max="7" width="11.28515625" style="11" customWidth="1"/>
    <col min="8" max="8" width="12.5703125" style="11" customWidth="1"/>
    <col min="9" max="9" width="10.7109375" style="51" bestFit="1" customWidth="1"/>
    <col min="10" max="10" width="9.28515625" style="11" customWidth="1"/>
    <col min="11" max="11" width="11.7109375" style="11" bestFit="1" customWidth="1"/>
    <col min="12" max="12" width="44.5703125" style="11" customWidth="1"/>
    <col min="13" max="14" width="11.7109375" style="11" bestFit="1" customWidth="1"/>
    <col min="15" max="15" width="11.28515625" style="11" bestFit="1" customWidth="1"/>
    <col min="16" max="16" width="8.7109375" style="11"/>
    <col min="17" max="17" width="72.5703125" style="11" customWidth="1"/>
    <col min="18" max="16384" width="8.7109375" style="11"/>
  </cols>
  <sheetData>
    <row r="1" spans="4:9">
      <c r="I1" s="11"/>
    </row>
    <row r="2" spans="4:9">
      <c r="D2" s="27"/>
      <c r="E2" s="47"/>
      <c r="I2" s="11"/>
    </row>
    <row r="3" spans="4:9">
      <c r="E3" s="18"/>
      <c r="F3" s="18"/>
      <c r="G3" s="53"/>
      <c r="I3" s="11"/>
    </row>
    <row r="4" spans="4:9" ht="18.75">
      <c r="D4" s="13" t="s">
        <v>114</v>
      </c>
      <c r="I4" s="11"/>
    </row>
    <row r="5" spans="4:9" ht="15.75">
      <c r="D5" s="113" t="s">
        <v>4</v>
      </c>
      <c r="E5" s="113"/>
      <c r="F5" s="113"/>
      <c r="G5" s="113"/>
      <c r="I5" s="11"/>
    </row>
    <row r="6" spans="4:9" ht="15.75" thickBot="1">
      <c r="D6" s="2" t="s">
        <v>250</v>
      </c>
      <c r="E6" s="104" t="s">
        <v>242</v>
      </c>
      <c r="F6" s="107" t="s">
        <v>5</v>
      </c>
      <c r="G6" s="9" t="s">
        <v>243</v>
      </c>
      <c r="I6" s="11"/>
    </row>
    <row r="7" spans="4:9" ht="15.75" thickBot="1">
      <c r="D7" s="14" t="s">
        <v>6</v>
      </c>
      <c r="E7" s="106">
        <v>1029108999.9999</v>
      </c>
      <c r="F7" s="108">
        <v>1003223852.9978797</v>
      </c>
      <c r="G7" s="109">
        <f>+E7/F7-1</f>
        <v>2.580196525896894E-2</v>
      </c>
      <c r="H7" s="18"/>
      <c r="I7" s="11"/>
    </row>
    <row r="8" spans="4:9" ht="27.75" thickBot="1">
      <c r="D8" s="15" t="s">
        <v>7</v>
      </c>
      <c r="E8" s="66">
        <v>26639999.999899998</v>
      </c>
      <c r="F8" s="65">
        <v>31131733.163800798</v>
      </c>
      <c r="G8" s="110">
        <f t="shared" ref="G8:G20" si="0">+E8/F8-1</f>
        <v>-0.14428150017435182</v>
      </c>
      <c r="H8" s="18"/>
      <c r="I8" s="11"/>
    </row>
    <row r="9" spans="4:9" ht="27.75" thickBot="1">
      <c r="D9" s="15" t="s">
        <v>8</v>
      </c>
      <c r="E9" s="66">
        <v>34810000</v>
      </c>
      <c r="F9" s="65">
        <v>27773821.653857399</v>
      </c>
      <c r="G9" s="110">
        <f t="shared" si="0"/>
        <v>0.25333850104727573</v>
      </c>
      <c r="H9" s="18"/>
      <c r="I9" s="11"/>
    </row>
    <row r="10" spans="4:9" ht="15.75" thickBot="1">
      <c r="D10" s="6" t="s">
        <v>9</v>
      </c>
      <c r="E10" s="66">
        <v>-20224999.999899998</v>
      </c>
      <c r="F10" s="65">
        <v>-11802923.8837157</v>
      </c>
      <c r="G10" s="110">
        <f t="shared" si="0"/>
        <v>0.71355845374925253</v>
      </c>
      <c r="H10" s="18"/>
      <c r="I10" s="11"/>
    </row>
    <row r="11" spans="4:9" ht="15.75" thickBot="1">
      <c r="D11" s="6" t="s">
        <v>10</v>
      </c>
      <c r="E11" s="66">
        <v>28547000</v>
      </c>
      <c r="F11" s="65">
        <v>2226266.8807842</v>
      </c>
      <c r="G11" s="110" t="s">
        <v>17</v>
      </c>
      <c r="H11" s="18"/>
      <c r="I11" s="11"/>
    </row>
    <row r="12" spans="4:9" ht="15.75" thickBot="1">
      <c r="D12" s="6" t="s">
        <v>11</v>
      </c>
      <c r="E12" s="66">
        <v>-105776000</v>
      </c>
      <c r="F12" s="65">
        <v>-91648616.593957201</v>
      </c>
      <c r="G12" s="110">
        <f t="shared" si="0"/>
        <v>0.15414726300379611</v>
      </c>
      <c r="H12" s="18"/>
      <c r="I12" s="11"/>
    </row>
    <row r="13" spans="4:9" ht="15.75" thickBot="1">
      <c r="D13" s="6" t="s">
        <v>12</v>
      </c>
      <c r="E13" s="66">
        <v>-203756999.9998</v>
      </c>
      <c r="F13" s="65">
        <v>-176299902.49544361</v>
      </c>
      <c r="G13" s="110">
        <f t="shared" si="0"/>
        <v>0.1557408547351069</v>
      </c>
      <c r="H13" s="18"/>
      <c r="I13" s="11"/>
    </row>
    <row r="14" spans="4:9" ht="15.75" thickBot="1">
      <c r="D14" s="14" t="s">
        <v>13</v>
      </c>
      <c r="E14" s="106">
        <v>789348000.00020003</v>
      </c>
      <c r="F14" s="108">
        <v>784604231.72320557</v>
      </c>
      <c r="G14" s="109">
        <f t="shared" si="0"/>
        <v>6.0460651181752922E-3</v>
      </c>
      <c r="H14" s="18"/>
      <c r="I14" s="11"/>
    </row>
    <row r="15" spans="4:9" ht="15.75" thickBot="1">
      <c r="D15" s="6" t="s">
        <v>14</v>
      </c>
      <c r="E15" s="66">
        <v>-269928000</v>
      </c>
      <c r="F15" s="65">
        <v>-268378248.02620929</v>
      </c>
      <c r="G15" s="110">
        <f t="shared" si="0"/>
        <v>5.7745066345293861E-3</v>
      </c>
      <c r="H15" s="18"/>
      <c r="I15" s="11"/>
    </row>
    <row r="16" spans="4:9" ht="27.75" thickBot="1">
      <c r="D16" s="15" t="s">
        <v>15</v>
      </c>
      <c r="E16" s="66">
        <v>8229000</v>
      </c>
      <c r="F16" s="65">
        <v>7754853.9699999997</v>
      </c>
      <c r="G16" s="110">
        <f t="shared" si="0"/>
        <v>6.1141838625750511E-2</v>
      </c>
      <c r="H16" s="18"/>
      <c r="I16" s="11"/>
    </row>
    <row r="17" spans="3:9" ht="15.75" thickBot="1">
      <c r="D17" s="6" t="s">
        <v>16</v>
      </c>
      <c r="E17" s="66">
        <v>-11000</v>
      </c>
      <c r="F17" s="65">
        <v>110154.77</v>
      </c>
      <c r="G17" s="110">
        <f t="shared" si="0"/>
        <v>-1.0998594976867548</v>
      </c>
      <c r="H17" s="18"/>
      <c r="I17" s="11"/>
    </row>
    <row r="18" spans="3:9" ht="15.75" thickBot="1">
      <c r="D18" s="14" t="s">
        <v>18</v>
      </c>
      <c r="E18" s="106">
        <v>527638000.00010002</v>
      </c>
      <c r="F18" s="108">
        <v>524090992.43699628</v>
      </c>
      <c r="G18" s="109">
        <f t="shared" si="0"/>
        <v>6.7679231551192043E-3</v>
      </c>
      <c r="I18" s="11"/>
    </row>
    <row r="19" spans="3:9" ht="15.75" thickBot="1">
      <c r="C19" s="10"/>
      <c r="D19" s="6" t="s">
        <v>19</v>
      </c>
      <c r="E19" s="66">
        <v>28167000</v>
      </c>
      <c r="F19" s="65">
        <v>7691171.9325885</v>
      </c>
      <c r="G19" s="110">
        <f t="shared" si="0"/>
        <v>2.6622507267914193</v>
      </c>
      <c r="I19" s="11"/>
    </row>
    <row r="20" spans="3:9" ht="15.75" thickBot="1">
      <c r="D20" s="6" t="s">
        <v>20</v>
      </c>
      <c r="E20" s="66">
        <v>-70387999.999899998</v>
      </c>
      <c r="F20" s="65">
        <v>-52710562.280551203</v>
      </c>
      <c r="G20" s="110">
        <f t="shared" si="0"/>
        <v>0.33536803544725791</v>
      </c>
      <c r="I20" s="11"/>
    </row>
    <row r="21" spans="3:9" ht="15.75" thickBot="1">
      <c r="D21" s="6" t="s">
        <v>21</v>
      </c>
      <c r="E21" s="66">
        <v>2972999.9999000002</v>
      </c>
      <c r="F21" s="65">
        <v>260778.30240759999</v>
      </c>
      <c r="G21" s="110" t="s">
        <v>17</v>
      </c>
      <c r="I21" s="11"/>
    </row>
    <row r="22" spans="3:9" ht="15.75" thickBot="1">
      <c r="D22" s="6" t="s">
        <v>22</v>
      </c>
      <c r="E22" s="66">
        <v>-292000</v>
      </c>
      <c r="F22" s="65">
        <v>391411</v>
      </c>
      <c r="G22" s="110" t="s">
        <v>17</v>
      </c>
      <c r="I22" s="11"/>
    </row>
    <row r="23" spans="3:9" ht="15.75" thickBot="1">
      <c r="D23" s="14" t="s">
        <v>23</v>
      </c>
      <c r="E23" s="106">
        <f>SUM(E19:E22)+I23</f>
        <v>-39540000</v>
      </c>
      <c r="F23" s="108">
        <v>-44368201.0455551</v>
      </c>
      <c r="G23" s="109">
        <f t="shared" ref="G23:G27" si="1">+E23/F23-1</f>
        <v>-0.10882120373998805</v>
      </c>
      <c r="I23" s="11"/>
    </row>
    <row r="24" spans="3:9" ht="15.75" thickBot="1">
      <c r="D24" s="14" t="s">
        <v>24</v>
      </c>
      <c r="E24" s="106">
        <f>+E18+E23</f>
        <v>488098000.00010002</v>
      </c>
      <c r="F24" s="108">
        <v>479722791.39144117</v>
      </c>
      <c r="G24" s="109">
        <f t="shared" si="1"/>
        <v>1.7458433826682329E-2</v>
      </c>
      <c r="I24" s="11"/>
    </row>
    <row r="25" spans="3:9" ht="15.75" thickBot="1">
      <c r="D25" s="6" t="s">
        <v>25</v>
      </c>
      <c r="E25" s="66">
        <v>-120177000</v>
      </c>
      <c r="F25" s="65">
        <v>-115477835.0734503</v>
      </c>
      <c r="G25" s="110">
        <f t="shared" si="1"/>
        <v>4.0693219816259729E-2</v>
      </c>
      <c r="I25" s="11"/>
    </row>
    <row r="26" spans="3:9" ht="15.75" thickBot="1">
      <c r="D26" s="6" t="s">
        <v>26</v>
      </c>
      <c r="E26" s="66">
        <f>+E25+E24</f>
        <v>367921000.00010002</v>
      </c>
      <c r="F26" s="65">
        <v>364244956.3179909</v>
      </c>
      <c r="G26" s="110">
        <f t="shared" si="1"/>
        <v>1.0092229469060632E-2</v>
      </c>
      <c r="I26" s="11"/>
    </row>
    <row r="27" spans="3:9" ht="15.75" thickBot="1">
      <c r="D27" s="14" t="s">
        <v>27</v>
      </c>
      <c r="E27" s="106">
        <v>354339000.00010002</v>
      </c>
      <c r="F27" s="108">
        <v>363026461.18152171</v>
      </c>
      <c r="G27" s="109">
        <f t="shared" si="1"/>
        <v>-2.3930655504139087E-2</v>
      </c>
      <c r="I27" s="11"/>
    </row>
    <row r="28" spans="3:9" ht="15.75" thickBot="1">
      <c r="D28" s="16" t="s">
        <v>28</v>
      </c>
      <c r="E28" s="66">
        <v>13582000</v>
      </c>
      <c r="F28" s="65">
        <v>1219492.8940703999</v>
      </c>
      <c r="G28" s="110" t="s">
        <v>17</v>
      </c>
      <c r="I28" s="11"/>
    </row>
    <row r="29" spans="3:9">
      <c r="I29" s="11"/>
    </row>
    <row r="30" spans="3:9">
      <c r="I30" s="52"/>
    </row>
    <row r="31" spans="3:9">
      <c r="I31" s="52"/>
    </row>
    <row r="32" spans="3:9" ht="19.5" thickBot="1">
      <c r="D32" s="13"/>
      <c r="I32" s="52"/>
    </row>
    <row r="33" spans="1:11" ht="16.5" thickBot="1">
      <c r="D33" s="114" t="s">
        <v>117</v>
      </c>
      <c r="E33" s="114"/>
      <c r="F33" s="114"/>
      <c r="G33" s="114"/>
      <c r="H33" s="114"/>
      <c r="I33" s="114"/>
      <c r="J33" s="114"/>
    </row>
    <row r="34" spans="1:11" ht="28.15" customHeight="1">
      <c r="D34" s="125" t="str">
        <f>+D6</f>
        <v>(en millones de euros)</v>
      </c>
      <c r="E34" s="118" t="s">
        <v>36</v>
      </c>
      <c r="F34" s="118"/>
      <c r="G34" s="118" t="s">
        <v>1</v>
      </c>
      <c r="H34" s="118"/>
      <c r="I34" s="120" t="s">
        <v>37</v>
      </c>
      <c r="J34" s="115" t="s">
        <v>3</v>
      </c>
    </row>
    <row r="35" spans="1:11" ht="15" customHeight="1" thickBot="1">
      <c r="D35" s="126"/>
      <c r="E35" s="119"/>
      <c r="F35" s="119"/>
      <c r="G35" s="119"/>
      <c r="H35" s="119"/>
      <c r="I35" s="121"/>
      <c r="J35" s="116"/>
      <c r="K35" s="19"/>
    </row>
    <row r="36" spans="1:11">
      <c r="D36" s="126"/>
      <c r="E36" s="123" t="s">
        <v>38</v>
      </c>
      <c r="F36" s="123" t="s">
        <v>0</v>
      </c>
      <c r="G36" s="111" t="s">
        <v>39</v>
      </c>
      <c r="H36" s="111" t="s">
        <v>40</v>
      </c>
      <c r="I36" s="121"/>
      <c r="J36" s="116"/>
    </row>
    <row r="37" spans="1:11" ht="15.75" thickBot="1">
      <c r="D37" s="127"/>
      <c r="E37" s="124"/>
      <c r="F37" s="124"/>
      <c r="G37" s="112"/>
      <c r="H37" s="112"/>
      <c r="I37" s="122"/>
      <c r="J37" s="117"/>
    </row>
    <row r="38" spans="1:11" ht="15.75" thickBot="1">
      <c r="D38" s="6" t="s">
        <v>32</v>
      </c>
      <c r="E38" s="65">
        <v>814132711.54000008</v>
      </c>
      <c r="F38" s="65">
        <v>37125759.147913344</v>
      </c>
      <c r="G38" s="65">
        <v>116624474.7753</v>
      </c>
      <c r="H38" s="65">
        <v>75180638.549999997</v>
      </c>
      <c r="I38" s="65">
        <v>-13954583.637759686</v>
      </c>
      <c r="J38" s="66">
        <v>1029109000.3754537</v>
      </c>
    </row>
    <row r="39" spans="1:11" ht="27.75" thickBot="1">
      <c r="D39" s="15" t="s">
        <v>41</v>
      </c>
      <c r="E39" s="65">
        <v>0</v>
      </c>
      <c r="F39" s="65">
        <v>32738571.157399062</v>
      </c>
      <c r="G39" s="65">
        <v>2071435.9243628001</v>
      </c>
      <c r="H39" s="65">
        <v>0</v>
      </c>
      <c r="I39" s="65">
        <v>-6.9999999925494194</v>
      </c>
      <c r="J39" s="66">
        <v>34810000.081761867</v>
      </c>
    </row>
    <row r="40" spans="1:11" ht="15.75" thickBot="1">
      <c r="D40" s="6" t="s">
        <v>33</v>
      </c>
      <c r="E40" s="65">
        <v>605802245.40000069</v>
      </c>
      <c r="F40" s="65">
        <v>54889729.240418963</v>
      </c>
      <c r="G40" s="65">
        <v>60772209.252762817</v>
      </c>
      <c r="H40" s="65">
        <v>55773468.120000027</v>
      </c>
      <c r="I40" s="65">
        <v>12110347.661510944</v>
      </c>
      <c r="J40" s="66">
        <v>789347999.67469335</v>
      </c>
    </row>
    <row r="41" spans="1:11" ht="15.75" thickBot="1">
      <c r="D41" s="6" t="s">
        <v>34</v>
      </c>
      <c r="E41" s="65">
        <v>413428263.59000075</v>
      </c>
      <c r="F41" s="65">
        <v>44358884.102717564</v>
      </c>
      <c r="G41" s="65">
        <v>15997533.053162813</v>
      </c>
      <c r="H41" s="65">
        <v>41561837.850000024</v>
      </c>
      <c r="I41" s="65">
        <v>12291481.461510777</v>
      </c>
      <c r="J41" s="66">
        <v>527638000.05739194</v>
      </c>
    </row>
    <row r="42" spans="1:11" ht="15.75" thickBot="1">
      <c r="D42" s="6" t="s">
        <v>42</v>
      </c>
      <c r="E42" s="67">
        <v>383359064.87000084</v>
      </c>
      <c r="F42" s="67">
        <v>28540328.177835707</v>
      </c>
      <c r="G42" s="67">
        <v>14300090.103962814</v>
      </c>
      <c r="H42" s="67">
        <v>37904152.62000002</v>
      </c>
      <c r="I42" s="67">
        <v>23994364.259310603</v>
      </c>
      <c r="J42" s="68">
        <v>488098000.03110999</v>
      </c>
    </row>
    <row r="43" spans="1:11" ht="15.75" thickBot="1">
      <c r="D43" s="6" t="s">
        <v>107</v>
      </c>
      <c r="E43" s="65">
        <v>288042892.42000073</v>
      </c>
      <c r="F43" s="65">
        <v>29965789.64863063</v>
      </c>
      <c r="G43" s="65">
        <v>7996755.9077277742</v>
      </c>
      <c r="H43" s="65">
        <v>14482392.329000009</v>
      </c>
      <c r="I43" s="65">
        <v>13851170.216992974</v>
      </c>
      <c r="J43" s="66">
        <v>354339000.5223521</v>
      </c>
    </row>
    <row r="44" spans="1:11">
      <c r="A44" s="11"/>
      <c r="B44" s="11"/>
      <c r="I44" s="11"/>
      <c r="J44" s="21"/>
    </row>
    <row r="45" spans="1:11" ht="15.75" thickBot="1">
      <c r="D45" s="22"/>
      <c r="E45" s="1"/>
      <c r="F45" s="1"/>
      <c r="G45" s="23"/>
      <c r="H45" s="23"/>
      <c r="I45" s="44"/>
      <c r="J45" s="24"/>
    </row>
    <row r="46" spans="1:11" ht="16.149999999999999" customHeight="1" thickBot="1">
      <c r="D46" s="114" t="s">
        <v>35</v>
      </c>
      <c r="E46" s="114"/>
      <c r="F46" s="114"/>
      <c r="G46" s="114"/>
      <c r="H46" s="114"/>
      <c r="I46" s="114"/>
      <c r="J46" s="114"/>
      <c r="K46" s="19"/>
    </row>
    <row r="47" spans="1:11" ht="14.65" customHeight="1">
      <c r="D47" s="125" t="str">
        <f>+D34</f>
        <v>(en millones de euros)</v>
      </c>
      <c r="E47" s="118" t="s">
        <v>36</v>
      </c>
      <c r="F47" s="118"/>
      <c r="G47" s="118" t="s">
        <v>1</v>
      </c>
      <c r="H47" s="118"/>
      <c r="I47" s="120" t="s">
        <v>37</v>
      </c>
      <c r="J47" s="115" t="s">
        <v>3</v>
      </c>
    </row>
    <row r="48" spans="1:11" ht="29.65" customHeight="1" thickBot="1">
      <c r="D48" s="126"/>
      <c r="E48" s="119"/>
      <c r="F48" s="119"/>
      <c r="G48" s="119"/>
      <c r="H48" s="119"/>
      <c r="I48" s="121"/>
      <c r="J48" s="116"/>
      <c r="K48" s="19"/>
    </row>
    <row r="49" spans="4:12" ht="14.65" customHeight="1">
      <c r="D49" s="126"/>
      <c r="E49" s="123" t="s">
        <v>38</v>
      </c>
      <c r="F49" s="123" t="s">
        <v>0</v>
      </c>
      <c r="G49" s="111" t="s">
        <v>39</v>
      </c>
      <c r="H49" s="111" t="s">
        <v>40</v>
      </c>
      <c r="I49" s="121"/>
      <c r="J49" s="116"/>
      <c r="K49" s="19"/>
    </row>
    <row r="50" spans="4:12" ht="15.75" thickBot="1">
      <c r="D50" s="127"/>
      <c r="E50" s="124"/>
      <c r="F50" s="124"/>
      <c r="G50" s="112"/>
      <c r="H50" s="112"/>
      <c r="I50" s="122"/>
      <c r="J50" s="117"/>
      <c r="K50" s="19"/>
    </row>
    <row r="51" spans="4:12" ht="15.75" thickBot="1">
      <c r="D51" s="6" t="s">
        <v>32</v>
      </c>
      <c r="E51" s="65">
        <v>815408755.80000007</v>
      </c>
      <c r="F51" s="65">
        <v>30358896.707420241</v>
      </c>
      <c r="G51" s="65">
        <v>95541821.320493296</v>
      </c>
      <c r="H51" s="65">
        <v>73037822.799999997</v>
      </c>
      <c r="I51" s="65">
        <f>+J51-SUM(E51:H51)</f>
        <v>-11121443.410844326</v>
      </c>
      <c r="J51" s="66">
        <v>1003225853.2170693</v>
      </c>
      <c r="L51" s="20"/>
    </row>
    <row r="52" spans="4:12" ht="27.75" thickBot="1">
      <c r="D52" s="15" t="s">
        <v>41</v>
      </c>
      <c r="E52" s="65">
        <v>0</v>
      </c>
      <c r="F52" s="65">
        <v>27304057.545629736</v>
      </c>
      <c r="G52" s="65">
        <v>469764.24426360003</v>
      </c>
      <c r="H52" s="65">
        <v>0</v>
      </c>
      <c r="I52" s="65">
        <f t="shared" ref="I52:I55" si="2">+J52-SUM(E52:H52)</f>
        <v>0</v>
      </c>
      <c r="J52" s="66">
        <v>27773821.789893337</v>
      </c>
      <c r="L52" s="20"/>
    </row>
    <row r="53" spans="4:12" ht="15.75" thickBot="1">
      <c r="D53" s="6" t="s">
        <v>33</v>
      </c>
      <c r="E53" s="65">
        <v>602127609.30000007</v>
      </c>
      <c r="F53" s="65">
        <v>47461537.535772495</v>
      </c>
      <c r="G53" s="65">
        <v>69799054.460225597</v>
      </c>
      <c r="H53" s="65">
        <v>56657174.079999954</v>
      </c>
      <c r="I53" s="65">
        <f>+J53-SUM(E53:H53)</f>
        <v>8556856.4079999924</v>
      </c>
      <c r="J53" s="66">
        <v>784602231.78399801</v>
      </c>
      <c r="L53" s="20"/>
    </row>
    <row r="54" spans="4:12" ht="15.75" thickBot="1">
      <c r="D54" s="6" t="s">
        <v>34</v>
      </c>
      <c r="E54" s="65">
        <v>413974653.90999997</v>
      </c>
      <c r="F54" s="65">
        <v>38487450.531425416</v>
      </c>
      <c r="G54" s="65">
        <v>20418520.886899199</v>
      </c>
      <c r="H54" s="65">
        <v>42564216.66999995</v>
      </c>
      <c r="I54" s="65">
        <f t="shared" si="2"/>
        <v>8645148.8179998398</v>
      </c>
      <c r="J54" s="66">
        <v>524089990.81632435</v>
      </c>
      <c r="L54" s="20"/>
    </row>
    <row r="55" spans="4:12" ht="15.75" thickBot="1">
      <c r="D55" s="6" t="s">
        <v>42</v>
      </c>
      <c r="E55" s="65">
        <v>377986240.98999995</v>
      </c>
      <c r="F55" s="65">
        <v>33223799.34895625</v>
      </c>
      <c r="G55" s="65">
        <v>16928580.660909697</v>
      </c>
      <c r="H55" s="65">
        <v>42335672.569999948</v>
      </c>
      <c r="I55" s="65">
        <f t="shared" si="2"/>
        <v>9249495.1429998875</v>
      </c>
      <c r="J55" s="66">
        <v>479723788.71286571</v>
      </c>
      <c r="L55" s="20"/>
    </row>
    <row r="56" spans="4:12" ht="15.75" thickBot="1">
      <c r="D56" s="6" t="s">
        <v>108</v>
      </c>
      <c r="E56" s="65">
        <v>284102766.13</v>
      </c>
      <c r="F56" s="65">
        <v>31948901.044902883</v>
      </c>
      <c r="G56" s="65">
        <v>9803459.8266957477</v>
      </c>
      <c r="H56" s="65">
        <v>31751754.419999953</v>
      </c>
      <c r="I56" s="65">
        <f>+J56-SUM(E56:H56)</f>
        <v>5419579.7654345632</v>
      </c>
      <c r="J56" s="66">
        <v>363026461.18703312</v>
      </c>
      <c r="L56" s="20"/>
    </row>
    <row r="57" spans="4:12">
      <c r="I57" s="52"/>
    </row>
    <row r="58" spans="4:12">
      <c r="I58" s="52"/>
    </row>
    <row r="59" spans="4:12">
      <c r="I59" s="52"/>
    </row>
    <row r="60" spans="4:12" ht="19.5" thickBot="1">
      <c r="D60" s="13" t="s">
        <v>43</v>
      </c>
      <c r="I60" s="52"/>
    </row>
    <row r="61" spans="4:12" ht="16.5" thickBot="1">
      <c r="D61" s="128" t="s">
        <v>2</v>
      </c>
      <c r="E61" s="128"/>
      <c r="F61" s="128"/>
      <c r="G61" s="128"/>
      <c r="H61" s="128"/>
      <c r="I61" s="128"/>
      <c r="J61" s="128"/>
    </row>
    <row r="62" spans="4:12" ht="15.75" thickBot="1">
      <c r="D62" s="7"/>
      <c r="E62" s="129" t="s">
        <v>29</v>
      </c>
      <c r="F62" s="129"/>
      <c r="G62" s="129"/>
      <c r="H62" s="130" t="s">
        <v>30</v>
      </c>
      <c r="I62" s="130"/>
      <c r="J62" s="130"/>
    </row>
    <row r="63" spans="4:12" ht="15.75" thickBot="1">
      <c r="D63" s="2" t="str">
        <f>+D47</f>
        <v>(en millones de euros)</v>
      </c>
      <c r="E63" s="17">
        <v>2023</v>
      </c>
      <c r="F63" s="8">
        <v>2022</v>
      </c>
      <c r="G63" s="8" t="s">
        <v>31</v>
      </c>
      <c r="H63" s="43">
        <v>2023</v>
      </c>
      <c r="I63" s="45">
        <v>2022</v>
      </c>
      <c r="J63" s="45" t="s">
        <v>31</v>
      </c>
    </row>
    <row r="64" spans="4:12" ht="15" customHeight="1">
      <c r="D64" s="26" t="s">
        <v>44</v>
      </c>
      <c r="E64" s="69">
        <f>223981999.9997/1000</f>
        <v>223981.9999997</v>
      </c>
      <c r="F64" s="72">
        <f>188106826.379159/1000</f>
        <v>188106.826379159</v>
      </c>
      <c r="G64" s="75">
        <v>0.19071702133886714</v>
      </c>
      <c r="H64" s="69">
        <f>110487999.9999/1000</f>
        <v>110487.9999999</v>
      </c>
      <c r="I64" s="72">
        <f>100751633.346165/1000</f>
        <v>100751.63334616501</v>
      </c>
      <c r="J64" s="75">
        <v>9.6637308303300751E-2</v>
      </c>
    </row>
    <row r="65" spans="4:10" ht="15.75" thickBot="1">
      <c r="D65" s="6" t="s">
        <v>45</v>
      </c>
      <c r="E65" s="70">
        <f>105776000/1000</f>
        <v>105776</v>
      </c>
      <c r="F65" s="73">
        <f>91646616.5939572/1000</f>
        <v>91646.616593957195</v>
      </c>
      <c r="G65" s="76">
        <v>0.15417244990770818</v>
      </c>
      <c r="H65" s="70">
        <f>55237000.0001/1000</f>
        <v>55237.000000100001</v>
      </c>
      <c r="I65" s="73">
        <f>46544691.1668176/1000</f>
        <v>46544.691166817596</v>
      </c>
      <c r="J65" s="76">
        <v>0.18675188545410903</v>
      </c>
    </row>
    <row r="66" spans="4:10" ht="15.75" thickBot="1">
      <c r="D66" s="14" t="s">
        <v>46</v>
      </c>
      <c r="E66" s="71">
        <f>329758999.9997/1000</f>
        <v>329758.9999997</v>
      </c>
      <c r="F66" s="74">
        <f>279752442.973117/1000</f>
        <v>279752.44297311699</v>
      </c>
      <c r="G66" s="77">
        <v>0.17875288771433184</v>
      </c>
      <c r="H66" s="71">
        <f>165725000/1000</f>
        <v>165725</v>
      </c>
      <c r="I66" s="74">
        <f>147296324.512983/1000</f>
        <v>147296.324512983</v>
      </c>
      <c r="J66" s="77">
        <v>0.12511293508476218</v>
      </c>
    </row>
    <row r="67" spans="4:10">
      <c r="I67" s="52"/>
    </row>
    <row r="68" spans="4:10">
      <c r="F68" s="54"/>
      <c r="I68" s="52"/>
    </row>
    <row r="69" spans="4:10">
      <c r="F69" s="54"/>
      <c r="I69" s="52"/>
    </row>
    <row r="70" spans="4:10">
      <c r="F70" s="55"/>
      <c r="I70" s="52"/>
    </row>
    <row r="71" spans="4:10">
      <c r="I71" s="52"/>
    </row>
    <row r="72" spans="4:10">
      <c r="I72" s="52"/>
    </row>
    <row r="73" spans="4:10">
      <c r="I73" s="52"/>
    </row>
    <row r="74" spans="4:10" ht="36.75" customHeight="1">
      <c r="I74" s="52"/>
    </row>
    <row r="75" spans="4:10">
      <c r="I75" s="52"/>
    </row>
    <row r="76" spans="4:10">
      <c r="I76" s="52"/>
    </row>
    <row r="77" spans="4:10">
      <c r="I77" s="52"/>
    </row>
    <row r="78" spans="4:10">
      <c r="I78" s="52"/>
    </row>
    <row r="79" spans="4:10">
      <c r="I79" s="52"/>
    </row>
    <row r="80" spans="4:10">
      <c r="I80" s="52"/>
    </row>
    <row r="81" spans="9:9">
      <c r="I81" s="52"/>
    </row>
    <row r="82" spans="9:9">
      <c r="I82" s="52"/>
    </row>
    <row r="83" spans="9:9">
      <c r="I83" s="52"/>
    </row>
    <row r="84" spans="9:9">
      <c r="I84" s="52"/>
    </row>
    <row r="85" spans="9:9">
      <c r="I85" s="52"/>
    </row>
    <row r="86" spans="9:9">
      <c r="I86" s="52"/>
    </row>
    <row r="87" spans="9:9">
      <c r="I87" s="52"/>
    </row>
    <row r="88" spans="9:9">
      <c r="I88" s="52"/>
    </row>
    <row r="89" spans="9:9">
      <c r="I89" s="52"/>
    </row>
    <row r="90" spans="9:9">
      <c r="I90" s="52"/>
    </row>
    <row r="91" spans="9:9">
      <c r="I91" s="52"/>
    </row>
    <row r="92" spans="9:9">
      <c r="I92" s="52"/>
    </row>
    <row r="93" spans="9:9">
      <c r="I93" s="52"/>
    </row>
    <row r="94" spans="9:9">
      <c r="I94" s="52"/>
    </row>
    <row r="95" spans="9:9">
      <c r="I95" s="52"/>
    </row>
    <row r="96" spans="9:9">
      <c r="I96" s="52"/>
    </row>
    <row r="97" spans="9:9">
      <c r="I97" s="52"/>
    </row>
    <row r="98" spans="9:9">
      <c r="I98" s="52"/>
    </row>
    <row r="99" spans="9:9">
      <c r="I99" s="52"/>
    </row>
    <row r="100" spans="9:9">
      <c r="I100" s="52"/>
    </row>
    <row r="101" spans="9:9">
      <c r="I101" s="52"/>
    </row>
    <row r="102" spans="9:9">
      <c r="I102" s="52"/>
    </row>
    <row r="103" spans="9:9">
      <c r="I103" s="52"/>
    </row>
    <row r="104" spans="9:9">
      <c r="I104" s="52"/>
    </row>
    <row r="105" spans="9:9">
      <c r="I105" s="52"/>
    </row>
    <row r="106" spans="9:9">
      <c r="I106" s="52"/>
    </row>
    <row r="107" spans="9:9">
      <c r="I107" s="52"/>
    </row>
    <row r="108" spans="9:9">
      <c r="I108" s="52"/>
    </row>
    <row r="109" spans="9:9">
      <c r="I109" s="52"/>
    </row>
    <row r="110" spans="9:9">
      <c r="I110" s="52"/>
    </row>
    <row r="111" spans="9:9">
      <c r="I111" s="52"/>
    </row>
    <row r="112" spans="9:9">
      <c r="I112" s="52"/>
    </row>
    <row r="113" spans="9:9">
      <c r="I113" s="52"/>
    </row>
    <row r="114" spans="9:9">
      <c r="I114" s="52"/>
    </row>
    <row r="115" spans="9:9">
      <c r="I115" s="52"/>
    </row>
    <row r="116" spans="9:9">
      <c r="I116" s="52"/>
    </row>
    <row r="117" spans="9:9">
      <c r="I117" s="52"/>
    </row>
    <row r="118" spans="9:9">
      <c r="I118" s="52"/>
    </row>
    <row r="119" spans="9:9">
      <c r="I119" s="52"/>
    </row>
    <row r="120" spans="9:9">
      <c r="I120" s="52"/>
    </row>
    <row r="121" spans="9:9">
      <c r="I121" s="52"/>
    </row>
    <row r="122" spans="9:9">
      <c r="I122" s="52"/>
    </row>
    <row r="123" spans="9:9">
      <c r="I123" s="52"/>
    </row>
    <row r="124" spans="9:9">
      <c r="I124" s="52"/>
    </row>
    <row r="125" spans="9:9">
      <c r="I125" s="52"/>
    </row>
    <row r="126" spans="9:9">
      <c r="I126" s="52"/>
    </row>
    <row r="127" spans="9:9">
      <c r="I127" s="52"/>
    </row>
    <row r="128" spans="9:9">
      <c r="I128" s="52"/>
    </row>
    <row r="129" spans="9:9">
      <c r="I129" s="52"/>
    </row>
    <row r="130" spans="9:9">
      <c r="I130" s="52"/>
    </row>
    <row r="131" spans="9:9">
      <c r="I131" s="52"/>
    </row>
    <row r="132" spans="9:9">
      <c r="I132" s="52"/>
    </row>
    <row r="133" spans="9:9">
      <c r="I133" s="52"/>
    </row>
    <row r="134" spans="9:9">
      <c r="I134" s="52"/>
    </row>
    <row r="135" spans="9:9">
      <c r="I135" s="52"/>
    </row>
    <row r="136" spans="9:9">
      <c r="I136" s="52"/>
    </row>
    <row r="137" spans="9:9">
      <c r="I137" s="52"/>
    </row>
    <row r="138" spans="9:9">
      <c r="I138" s="52"/>
    </row>
    <row r="139" spans="9:9">
      <c r="I139" s="52"/>
    </row>
    <row r="140" spans="9:9">
      <c r="I140" s="52"/>
    </row>
    <row r="141" spans="9:9">
      <c r="I141" s="52"/>
    </row>
    <row r="142" spans="9:9">
      <c r="I142" s="52"/>
    </row>
    <row r="143" spans="9:9">
      <c r="I143" s="52"/>
    </row>
    <row r="144" spans="9:9">
      <c r="I144" s="52"/>
    </row>
    <row r="145" spans="9:9">
      <c r="I145" s="52"/>
    </row>
    <row r="146" spans="9:9">
      <c r="I146" s="52"/>
    </row>
    <row r="147" spans="9:9">
      <c r="I147" s="52"/>
    </row>
    <row r="148" spans="9:9">
      <c r="I148" s="52"/>
    </row>
    <row r="149" spans="9:9">
      <c r="I149" s="52"/>
    </row>
    <row r="150" spans="9:9">
      <c r="I150" s="52"/>
    </row>
    <row r="151" spans="9:9">
      <c r="I151" s="52"/>
    </row>
    <row r="152" spans="9:9">
      <c r="I152" s="52"/>
    </row>
    <row r="153" spans="9:9">
      <c r="I153" s="52"/>
    </row>
    <row r="154" spans="9:9">
      <c r="I154" s="52"/>
    </row>
    <row r="155" spans="9:9">
      <c r="I155" s="52"/>
    </row>
  </sheetData>
  <mergeCells count="24">
    <mergeCell ref="D61:J61"/>
    <mergeCell ref="E62:G62"/>
    <mergeCell ref="H62:J62"/>
    <mergeCell ref="D46:J46"/>
    <mergeCell ref="J47:J50"/>
    <mergeCell ref="H49:H50"/>
    <mergeCell ref="G49:G50"/>
    <mergeCell ref="F49:F50"/>
    <mergeCell ref="E49:E50"/>
    <mergeCell ref="G47:H48"/>
    <mergeCell ref="I47:I50"/>
    <mergeCell ref="E47:F48"/>
    <mergeCell ref="D47:D50"/>
    <mergeCell ref="H36:H37"/>
    <mergeCell ref="D5:G5"/>
    <mergeCell ref="D33:J33"/>
    <mergeCell ref="J34:J37"/>
    <mergeCell ref="G34:H35"/>
    <mergeCell ref="I34:I37"/>
    <mergeCell ref="E34:F35"/>
    <mergeCell ref="E36:E37"/>
    <mergeCell ref="F36:F37"/>
    <mergeCell ref="D34:D37"/>
    <mergeCell ref="G36:G37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ignoredErrors>
    <ignoredError sqref="E23" formulaRange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G46"/>
  <sheetViews>
    <sheetView showGridLines="0" zoomScaleNormal="100" workbookViewId="0">
      <selection activeCell="D2" sqref="D2"/>
    </sheetView>
  </sheetViews>
  <sheetFormatPr baseColWidth="10" defaultColWidth="11.42578125" defaultRowHeight="15"/>
  <cols>
    <col min="1" max="2" width="11.42578125" style="28"/>
    <col min="3" max="3" width="11.42578125" style="11"/>
    <col min="4" max="4" width="46.28515625" style="11" bestFit="1" customWidth="1"/>
    <col min="5" max="5" width="17.42578125" style="11" bestFit="1" customWidth="1"/>
    <col min="6" max="6" width="15.7109375" style="11" bestFit="1" customWidth="1"/>
    <col min="7" max="7" width="11.28515625" style="11" bestFit="1" customWidth="1"/>
    <col min="8" max="16384" width="11.42578125" style="11"/>
  </cols>
  <sheetData>
    <row r="2" spans="4:6">
      <c r="D2" s="27"/>
      <c r="E2" s="47"/>
    </row>
    <row r="4" spans="4:6" ht="15.75">
      <c r="D4" s="29" t="s">
        <v>115</v>
      </c>
    </row>
    <row r="5" spans="4:6" ht="15.75">
      <c r="D5" s="3" t="s">
        <v>47</v>
      </c>
      <c r="E5" s="4"/>
      <c r="F5" s="4"/>
    </row>
    <row r="6" spans="4:6" ht="15.75" thickBot="1">
      <c r="D6" s="131" t="s">
        <v>252</v>
      </c>
      <c r="E6" s="132" t="s">
        <v>242</v>
      </c>
      <c r="F6" s="133">
        <v>44926</v>
      </c>
    </row>
    <row r="7" spans="4:6" ht="15.75" thickBot="1">
      <c r="D7" s="56" t="s">
        <v>48</v>
      </c>
      <c r="E7" s="78">
        <v>834868000</v>
      </c>
      <c r="F7" s="79">
        <v>855147000</v>
      </c>
    </row>
    <row r="8" spans="4:6" ht="15.75" thickBot="1">
      <c r="D8" s="56" t="s">
        <v>50</v>
      </c>
      <c r="E8" s="78">
        <v>9749638999.9998016</v>
      </c>
      <c r="F8" s="79">
        <v>9626804999.9998016</v>
      </c>
    </row>
    <row r="9" spans="4:6" ht="15.75" thickBot="1">
      <c r="D9" s="56" t="s">
        <v>51</v>
      </c>
      <c r="E9" s="78">
        <v>1688000</v>
      </c>
      <c r="F9" s="79">
        <v>1704000</v>
      </c>
    </row>
    <row r="10" spans="4:6" ht="15.75" thickBot="1">
      <c r="D10" s="56" t="s">
        <v>53</v>
      </c>
      <c r="E10" s="78">
        <v>949993999.99989998</v>
      </c>
      <c r="F10" s="79">
        <v>891616999.99989998</v>
      </c>
    </row>
    <row r="11" spans="4:6" ht="15.75" thickBot="1">
      <c r="D11" s="56" t="s">
        <v>55</v>
      </c>
      <c r="E11" s="78">
        <f>+E14-SUM(E7:E10)-SUM(E12:E13)</f>
        <v>535903000.00029922</v>
      </c>
      <c r="F11" s="79">
        <v>386209200.00019646</v>
      </c>
    </row>
    <row r="12" spans="4:6" ht="15.75" thickBot="1">
      <c r="D12" s="56" t="s">
        <v>57</v>
      </c>
      <c r="E12" s="78">
        <v>68025999.999899998</v>
      </c>
      <c r="F12" s="79">
        <v>69217000</v>
      </c>
    </row>
    <row r="13" spans="4:6" ht="15.75" thickBot="1">
      <c r="D13" s="56" t="s">
        <v>52</v>
      </c>
      <c r="E13" s="78">
        <v>-110268000.0001</v>
      </c>
      <c r="F13" s="79">
        <v>3513800</v>
      </c>
    </row>
    <row r="14" spans="4:6" ht="15.75" thickBot="1">
      <c r="D14" s="31" t="s">
        <v>49</v>
      </c>
      <c r="E14" s="80">
        <v>12029849999.999802</v>
      </c>
      <c r="F14" s="81">
        <v>11834212999.999899</v>
      </c>
    </row>
    <row r="15" spans="4:6" ht="15.75" thickBot="1">
      <c r="D15" s="56" t="s">
        <v>60</v>
      </c>
      <c r="E15" s="78">
        <v>57340000</v>
      </c>
      <c r="F15" s="79">
        <v>41320999.999899998</v>
      </c>
    </row>
    <row r="16" spans="4:6" ht="15.75" thickBot="1">
      <c r="D16" s="56" t="s">
        <v>56</v>
      </c>
      <c r="E16" s="78">
        <v>1473886999.9998</v>
      </c>
      <c r="F16" s="79">
        <v>1358657000</v>
      </c>
    </row>
    <row r="17" spans="4:7" ht="15.75" thickBot="1">
      <c r="D17" s="56" t="s">
        <v>61</v>
      </c>
      <c r="E17" s="78">
        <f>+E19-E15-E16-E18</f>
        <v>342238000</v>
      </c>
      <c r="F17" s="79">
        <v>752505000.00010002</v>
      </c>
    </row>
    <row r="18" spans="4:7" ht="15.75" thickBot="1">
      <c r="D18" s="56" t="s">
        <v>58</v>
      </c>
      <c r="E18" s="78">
        <v>1394945999.9999001</v>
      </c>
      <c r="F18" s="79">
        <v>794823999.99989998</v>
      </c>
    </row>
    <row r="19" spans="4:7" ht="15.75" thickBot="1">
      <c r="D19" s="31" t="s">
        <v>54</v>
      </c>
      <c r="E19" s="80">
        <v>3268410999.9997001</v>
      </c>
      <c r="F19" s="81">
        <v>2947306999.9998999</v>
      </c>
    </row>
    <row r="20" spans="4:7" ht="15.75" thickBot="1">
      <c r="D20" s="31" t="s">
        <v>59</v>
      </c>
      <c r="E20" s="80">
        <f>+E14+E19</f>
        <v>15298260999.999502</v>
      </c>
      <c r="F20" s="81">
        <v>14781519999.999798</v>
      </c>
    </row>
    <row r="21" spans="4:7" ht="15.75" thickBot="1">
      <c r="D21" s="30"/>
      <c r="E21" s="82"/>
      <c r="F21" s="83"/>
    </row>
    <row r="22" spans="4:7" ht="15.75" thickBot="1">
      <c r="D22" s="131" t="s">
        <v>251</v>
      </c>
      <c r="E22" s="132" t="str">
        <f>+E6</f>
        <v>31/06/2023</v>
      </c>
      <c r="F22" s="133">
        <f>+F6</f>
        <v>44926</v>
      </c>
    </row>
    <row r="23" spans="4:7" ht="15.75" thickBot="1">
      <c r="D23" s="56" t="s">
        <v>63</v>
      </c>
      <c r="E23" s="78">
        <v>5274422999.9999008</v>
      </c>
      <c r="F23" s="79">
        <v>4826317999.9999008</v>
      </c>
    </row>
    <row r="24" spans="4:7" ht="15.75" thickBot="1">
      <c r="D24" s="134" t="s">
        <v>68</v>
      </c>
      <c r="E24" s="78">
        <v>270540000</v>
      </c>
      <c r="F24" s="79">
        <v>270540000</v>
      </c>
    </row>
    <row r="25" spans="4:7" ht="15.75" thickBot="1">
      <c r="D25" s="134" t="s">
        <v>70</v>
      </c>
      <c r="E25" s="78">
        <v>4175839999.9998999</v>
      </c>
      <c r="F25" s="79">
        <v>4064485999.9998999</v>
      </c>
    </row>
    <row r="26" spans="4:7" ht="15.75" thickBot="1">
      <c r="D26" s="134" t="s">
        <v>72</v>
      </c>
      <c r="E26" s="78">
        <v>-26296000</v>
      </c>
      <c r="F26" s="79">
        <v>-26296000</v>
      </c>
    </row>
    <row r="27" spans="4:7" ht="15.75" thickBot="1">
      <c r="D27" s="134" t="s">
        <v>244</v>
      </c>
      <c r="E27" s="78">
        <v>500000000</v>
      </c>
      <c r="F27" s="79">
        <v>0</v>
      </c>
    </row>
    <row r="28" spans="4:7" ht="15.75" thickBot="1">
      <c r="D28" s="134" t="s">
        <v>74</v>
      </c>
      <c r="E28" s="78">
        <v>354338999.99989998</v>
      </c>
      <c r="F28" s="79">
        <v>664730999.99989998</v>
      </c>
    </row>
    <row r="29" spans="4:7" ht="15.75" thickBot="1">
      <c r="D29" s="134" t="s">
        <v>76</v>
      </c>
      <c r="E29" s="78">
        <v>0</v>
      </c>
      <c r="F29" s="79">
        <v>-147142999.99990001</v>
      </c>
    </row>
    <row r="30" spans="4:7" ht="15.75" thickBot="1">
      <c r="D30" s="56" t="s">
        <v>77</v>
      </c>
      <c r="E30" s="78">
        <v>-13018000</v>
      </c>
      <c r="F30" s="79">
        <v>-36783000.000100002</v>
      </c>
    </row>
    <row r="31" spans="4:7" ht="15.75" thickBot="1">
      <c r="D31" s="56" t="s">
        <v>78</v>
      </c>
      <c r="E31" s="78">
        <v>126218000</v>
      </c>
      <c r="F31" s="79">
        <v>104740999.9999</v>
      </c>
      <c r="G31" s="36"/>
    </row>
    <row r="32" spans="4:7" ht="15.75" thickBot="1">
      <c r="D32" s="31" t="s">
        <v>62</v>
      </c>
      <c r="E32" s="80">
        <v>5387623000</v>
      </c>
      <c r="F32" s="81">
        <v>4894275999.9997997</v>
      </c>
    </row>
    <row r="33" spans="3:6" ht="15.75" thickBot="1">
      <c r="D33" s="56" t="s">
        <v>65</v>
      </c>
      <c r="E33" s="78">
        <v>856460999.99989998</v>
      </c>
      <c r="F33" s="79">
        <v>746498000</v>
      </c>
    </row>
    <row r="34" spans="3:6" ht="15.75" thickBot="1">
      <c r="C34" s="28"/>
      <c r="D34" s="56" t="s">
        <v>79</v>
      </c>
      <c r="E34" s="78">
        <v>139941000</v>
      </c>
      <c r="F34" s="79">
        <v>139821999.99990001</v>
      </c>
    </row>
    <row r="35" spans="3:6" ht="15.75" thickBot="1">
      <c r="D35" s="56" t="s">
        <v>66</v>
      </c>
      <c r="E35" s="78">
        <v>5604524999.9998999</v>
      </c>
      <c r="F35" s="79">
        <v>5565770999.9998999</v>
      </c>
    </row>
    <row r="36" spans="3:6" ht="15.75" thickBot="1">
      <c r="D36" s="56" t="s">
        <v>80</v>
      </c>
      <c r="E36" s="78">
        <v>423109000</v>
      </c>
      <c r="F36" s="79">
        <v>417650000</v>
      </c>
    </row>
    <row r="37" spans="3:6" ht="15.75" thickBot="1">
      <c r="D37" s="56" t="s">
        <v>67</v>
      </c>
      <c r="E37" s="78">
        <v>116317999.9999</v>
      </c>
      <c r="F37" s="79">
        <v>114461000</v>
      </c>
    </row>
    <row r="38" spans="3:6" ht="15.75" thickBot="1">
      <c r="D38" s="31" t="s">
        <v>64</v>
      </c>
      <c r="E38" s="80">
        <v>7140354000.0000992</v>
      </c>
      <c r="F38" s="81">
        <v>6984201999.9999008</v>
      </c>
    </row>
    <row r="39" spans="3:6" ht="15.75" thickBot="1">
      <c r="D39" s="56" t="s">
        <v>71</v>
      </c>
      <c r="E39" s="78">
        <f>+E42-E40-E41</f>
        <v>1655806000.0001001</v>
      </c>
      <c r="F39" s="79">
        <v>1712330000.0001001</v>
      </c>
    </row>
    <row r="40" spans="3:6" ht="15.75" thickBot="1">
      <c r="D40" s="56" t="s">
        <v>73</v>
      </c>
      <c r="E40" s="78">
        <v>1082710000</v>
      </c>
      <c r="F40" s="79">
        <v>1160176000</v>
      </c>
    </row>
    <row r="41" spans="3:6" ht="15.75" thickBot="1">
      <c r="D41" s="56" t="s">
        <v>81</v>
      </c>
      <c r="E41" s="78">
        <v>31768000</v>
      </c>
      <c r="F41" s="79">
        <v>30536000</v>
      </c>
    </row>
    <row r="42" spans="3:6" ht="15.75" thickBot="1">
      <c r="D42" s="31" t="s">
        <v>69</v>
      </c>
      <c r="E42" s="80">
        <v>2770284000.0001001</v>
      </c>
      <c r="F42" s="81">
        <v>2903042000.0001001</v>
      </c>
    </row>
    <row r="43" spans="3:6" ht="15.75" thickBot="1">
      <c r="D43" s="31" t="s">
        <v>75</v>
      </c>
      <c r="E43" s="80">
        <f>+E32+E38+E42</f>
        <v>15298261000.000198</v>
      </c>
      <c r="F43" s="81">
        <v>14781519999.999802</v>
      </c>
    </row>
    <row r="44" spans="3:6">
      <c r="D44" s="12"/>
      <c r="E44" s="46"/>
      <c r="F44" s="46"/>
    </row>
    <row r="46" spans="3:6" ht="18.75">
      <c r="D46" s="13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5"/>
  <sheetViews>
    <sheetView showGridLines="0" zoomScaleNormal="100" workbookViewId="0">
      <selection activeCell="D2" sqref="D2"/>
    </sheetView>
  </sheetViews>
  <sheetFormatPr baseColWidth="10" defaultColWidth="11.5703125" defaultRowHeight="11.25"/>
  <cols>
    <col min="1" max="3" width="11.5703125" style="32"/>
    <col min="4" max="4" width="54.42578125" style="32" customWidth="1"/>
    <col min="5" max="5" width="15.7109375" style="32" bestFit="1" customWidth="1"/>
    <col min="6" max="6" width="17.28515625" style="32" bestFit="1" customWidth="1"/>
    <col min="7" max="7" width="13.5703125" style="32" customWidth="1"/>
    <col min="8" max="9" width="9.5703125" style="32" bestFit="1" customWidth="1"/>
    <col min="10" max="10" width="37.28515625" style="32" bestFit="1" customWidth="1"/>
    <col min="11" max="11" width="10.28515625" style="32" bestFit="1" customWidth="1"/>
    <col min="12" max="12" width="8.140625" style="32" bestFit="1" customWidth="1"/>
    <col min="13" max="13" width="10.28515625" style="32" bestFit="1" customWidth="1"/>
    <col min="14" max="14" width="3.7109375" style="32" customWidth="1"/>
    <col min="15" max="15" width="1.5703125" style="32" bestFit="1" customWidth="1"/>
    <col min="16" max="16384" width="11.5703125" style="32"/>
  </cols>
  <sheetData>
    <row r="2" spans="4:7" ht="15">
      <c r="D2" s="27"/>
      <c r="E2" s="47"/>
    </row>
    <row r="4" spans="4:7" ht="18">
      <c r="D4" s="113" t="s">
        <v>82</v>
      </c>
      <c r="E4" s="113"/>
      <c r="F4" s="113"/>
      <c r="G4" s="113"/>
    </row>
    <row r="5" spans="4:7" ht="14.25" thickBot="1">
      <c r="D5" s="2" t="str">
        <f>+'P&amp;G'!D6</f>
        <v>(en millones de euros)</v>
      </c>
      <c r="E5" s="9" t="s">
        <v>83</v>
      </c>
      <c r="F5" s="9" t="s">
        <v>84</v>
      </c>
      <c r="G5" s="17" t="s">
        <v>3</v>
      </c>
    </row>
    <row r="6" spans="4:7" ht="14.25" thickBot="1">
      <c r="D6" s="6" t="s">
        <v>85</v>
      </c>
      <c r="E6" s="84" t="s">
        <v>118</v>
      </c>
      <c r="F6" s="84" t="s">
        <v>119</v>
      </c>
      <c r="G6" s="85" t="s">
        <v>120</v>
      </c>
    </row>
    <row r="7" spans="4:7" ht="14.25" thickBot="1">
      <c r="D7" s="6" t="s">
        <v>86</v>
      </c>
      <c r="E7" s="84" t="s">
        <v>121</v>
      </c>
      <c r="F7" s="84" t="s">
        <v>122</v>
      </c>
      <c r="G7" s="85" t="s">
        <v>123</v>
      </c>
    </row>
    <row r="8" spans="4:7" ht="14.25" thickBot="1">
      <c r="D8" s="33" t="s">
        <v>87</v>
      </c>
      <c r="E8" s="86" t="s">
        <v>124</v>
      </c>
      <c r="F8" s="86" t="s">
        <v>125</v>
      </c>
      <c r="G8" s="86" t="s">
        <v>126</v>
      </c>
    </row>
    <row r="9" spans="4:7" ht="14.25" thickBot="1">
      <c r="D9" s="42" t="s">
        <v>88</v>
      </c>
      <c r="E9" s="87" t="s">
        <v>127</v>
      </c>
      <c r="F9" s="87" t="s">
        <v>128</v>
      </c>
      <c r="G9" s="88" t="s">
        <v>129</v>
      </c>
    </row>
    <row r="10" spans="4:7" ht="14.25" thickBot="1">
      <c r="D10" s="33" t="s">
        <v>89</v>
      </c>
      <c r="E10" s="86" t="s">
        <v>130</v>
      </c>
      <c r="F10" s="86" t="s">
        <v>131</v>
      </c>
      <c r="G10" s="86" t="s">
        <v>132</v>
      </c>
    </row>
    <row r="11" spans="4:7">
      <c r="F11" s="63"/>
      <c r="G11" s="63"/>
    </row>
    <row r="12" spans="4:7">
      <c r="D12" s="34" t="s">
        <v>90</v>
      </c>
    </row>
    <row r="14" spans="4:7" ht="13.5">
      <c r="D14" s="35"/>
    </row>
    <row r="15" spans="4:7" ht="14.25">
      <c r="D15" s="105"/>
      <c r="E15" s="135"/>
      <c r="F15" s="135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E6:G10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5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1"/>
    <col min="4" max="4" width="55" style="11" customWidth="1"/>
    <col min="5" max="5" width="13.28515625" style="11" customWidth="1"/>
    <col min="6" max="6" width="12" style="11" bestFit="1" customWidth="1"/>
    <col min="7" max="7" width="12.28515625" style="11" bestFit="1" customWidth="1"/>
    <col min="8" max="8" width="12.42578125" style="11" customWidth="1"/>
    <col min="9" max="9" width="9.5703125" style="11" bestFit="1" customWidth="1"/>
    <col min="10" max="10" width="9.7109375" style="11" bestFit="1" customWidth="1"/>
    <col min="11" max="16384" width="11.5703125" style="11"/>
  </cols>
  <sheetData>
    <row r="2" spans="4:10">
      <c r="D2" s="27"/>
      <c r="E2" s="47"/>
    </row>
    <row r="3" spans="4:10" ht="15.75" thickBot="1">
      <c r="D3" s="35"/>
    </row>
    <row r="4" spans="4:10" ht="16.5" thickBot="1">
      <c r="D4" s="128" t="s">
        <v>91</v>
      </c>
      <c r="E4" s="128"/>
      <c r="F4" s="128"/>
      <c r="G4" s="128"/>
      <c r="H4" s="128"/>
      <c r="I4" s="128"/>
      <c r="J4" s="128"/>
    </row>
    <row r="5" spans="4:10" ht="15.75" thickBot="1">
      <c r="D5" s="5"/>
      <c r="E5" s="130" t="s">
        <v>29</v>
      </c>
      <c r="F5" s="130"/>
      <c r="G5" s="130"/>
      <c r="H5" s="130" t="s">
        <v>30</v>
      </c>
      <c r="I5" s="130"/>
      <c r="J5" s="130"/>
    </row>
    <row r="6" spans="4:10" ht="15.75" thickBot="1">
      <c r="D6" s="2" t="str">
        <f>+DFN!D5</f>
        <v>(en millones de euros)</v>
      </c>
      <c r="E6" s="89">
        <v>2023</v>
      </c>
      <c r="F6" s="90">
        <v>2022</v>
      </c>
      <c r="G6" s="90" t="s">
        <v>31</v>
      </c>
      <c r="H6" s="89">
        <v>2023</v>
      </c>
      <c r="I6" s="90">
        <v>2022</v>
      </c>
      <c r="J6" s="90" t="s">
        <v>31</v>
      </c>
    </row>
    <row r="7" spans="4:10" ht="15.75" thickBot="1">
      <c r="D7" s="6" t="s">
        <v>92</v>
      </c>
      <c r="E7" s="91" t="s">
        <v>208</v>
      </c>
      <c r="F7" s="92" t="s">
        <v>209</v>
      </c>
      <c r="G7" s="93" t="s">
        <v>210</v>
      </c>
      <c r="H7" s="91" t="s">
        <v>211</v>
      </c>
      <c r="I7" s="92" t="s">
        <v>212</v>
      </c>
      <c r="J7" s="94" t="s">
        <v>213</v>
      </c>
    </row>
    <row r="8" spans="4:10" ht="15.75" thickBot="1">
      <c r="D8" s="6" t="s">
        <v>93</v>
      </c>
      <c r="E8" s="91" t="s">
        <v>214</v>
      </c>
      <c r="F8" s="92" t="s">
        <v>215</v>
      </c>
      <c r="G8" s="93" t="s">
        <v>216</v>
      </c>
      <c r="H8" s="91" t="s">
        <v>217</v>
      </c>
      <c r="I8" s="92" t="s">
        <v>218</v>
      </c>
      <c r="J8" s="94" t="s">
        <v>219</v>
      </c>
    </row>
    <row r="9" spans="4:10" ht="15.75" thickBot="1">
      <c r="D9" s="6" t="s">
        <v>39</v>
      </c>
      <c r="E9" s="91" t="s">
        <v>220</v>
      </c>
      <c r="F9" s="92" t="s">
        <v>221</v>
      </c>
      <c r="G9" s="93" t="s">
        <v>222</v>
      </c>
      <c r="H9" s="91" t="s">
        <v>223</v>
      </c>
      <c r="I9" s="92" t="s">
        <v>224</v>
      </c>
      <c r="J9" s="94" t="s">
        <v>225</v>
      </c>
    </row>
    <row r="10" spans="4:10" ht="15.75" thickBot="1">
      <c r="D10" s="6" t="s">
        <v>40</v>
      </c>
      <c r="E10" s="91" t="s">
        <v>226</v>
      </c>
      <c r="F10" s="92" t="s">
        <v>227</v>
      </c>
      <c r="G10" s="93" t="s">
        <v>228</v>
      </c>
      <c r="H10" s="91" t="s">
        <v>229</v>
      </c>
      <c r="I10" s="92" t="s">
        <v>230</v>
      </c>
      <c r="J10" s="94" t="s">
        <v>231</v>
      </c>
    </row>
    <row r="11" spans="4:10" ht="15.75" thickBot="1">
      <c r="D11" s="6" t="s">
        <v>94</v>
      </c>
      <c r="E11" s="91" t="s">
        <v>232</v>
      </c>
      <c r="F11" s="92" t="s">
        <v>233</v>
      </c>
      <c r="G11" s="93" t="s">
        <v>234</v>
      </c>
      <c r="H11" s="91" t="s">
        <v>235</v>
      </c>
      <c r="I11" s="92" t="s">
        <v>236</v>
      </c>
      <c r="J11" s="94" t="s">
        <v>237</v>
      </c>
    </row>
    <row r="12" spans="4:10" ht="15.75" thickBot="1">
      <c r="D12" s="48" t="s">
        <v>95</v>
      </c>
      <c r="E12" s="86" t="s">
        <v>238</v>
      </c>
      <c r="F12" s="98" t="s">
        <v>239</v>
      </c>
      <c r="G12" s="93" t="s">
        <v>170</v>
      </c>
      <c r="H12" s="86" t="s">
        <v>240</v>
      </c>
      <c r="I12" s="98" t="s">
        <v>241</v>
      </c>
      <c r="J12" s="94" t="s">
        <v>173</v>
      </c>
    </row>
    <row r="13" spans="4:10">
      <c r="E13" s="36"/>
      <c r="G13" s="25"/>
      <c r="H13" s="36"/>
    </row>
    <row r="15" spans="4:10">
      <c r="D15" s="12"/>
      <c r="E15" s="49"/>
      <c r="F15" s="12"/>
      <c r="G15" s="12"/>
      <c r="H15" s="49"/>
      <c r="I15" s="49"/>
      <c r="J15" s="12"/>
    </row>
  </sheetData>
  <mergeCells count="3">
    <mergeCell ref="D4:J4"/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E7:J12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25"/>
  <sheetViews>
    <sheetView showGridLines="0" zoomScaleNormal="100" workbookViewId="0">
      <selection activeCell="D3" sqref="D3"/>
    </sheetView>
  </sheetViews>
  <sheetFormatPr baseColWidth="10" defaultColWidth="11.5703125" defaultRowHeight="15"/>
  <cols>
    <col min="1" max="3" width="11.5703125" style="11"/>
    <col min="4" max="4" width="59.28515625" style="11" customWidth="1"/>
    <col min="5" max="5" width="11.5703125" style="11"/>
    <col min="6" max="6" width="12" style="11" bestFit="1" customWidth="1"/>
    <col min="7" max="7" width="9.140625" style="37" bestFit="1" customWidth="1"/>
    <col min="8" max="9" width="9.5703125" style="11" bestFit="1" customWidth="1"/>
    <col min="10" max="10" width="9.28515625" style="37" bestFit="1" customWidth="1"/>
    <col min="11" max="16384" width="11.5703125" style="11"/>
  </cols>
  <sheetData>
    <row r="2" spans="2:10">
      <c r="D2" s="27"/>
      <c r="E2" s="47"/>
    </row>
    <row r="4" spans="2:10" ht="15.75">
      <c r="D4" s="38" t="s">
        <v>96</v>
      </c>
      <c r="E4" s="39"/>
      <c r="F4" s="39"/>
      <c r="G4" s="39"/>
      <c r="H4" s="39"/>
      <c r="I4" s="39"/>
      <c r="J4" s="39"/>
    </row>
    <row r="5" spans="2:10" ht="15.75" thickBot="1">
      <c r="D5" s="7"/>
      <c r="E5" s="117" t="s">
        <v>29</v>
      </c>
      <c r="F5" s="117"/>
      <c r="G5" s="117"/>
      <c r="H5" s="117" t="s">
        <v>30</v>
      </c>
      <c r="I5" s="117"/>
      <c r="J5" s="117"/>
    </row>
    <row r="6" spans="2:10" ht="15.75" thickBot="1">
      <c r="D6" s="2" t="str">
        <f>+DFN!D5</f>
        <v>(en millones de euros)</v>
      </c>
      <c r="E6" s="89">
        <v>2023</v>
      </c>
      <c r="F6" s="90">
        <v>2022</v>
      </c>
      <c r="G6" s="90" t="s">
        <v>31</v>
      </c>
      <c r="H6" s="89">
        <v>2023</v>
      </c>
      <c r="I6" s="90">
        <v>2022</v>
      </c>
      <c r="J6" s="90" t="s">
        <v>31</v>
      </c>
    </row>
    <row r="7" spans="2:10" ht="15.75" thickBot="1">
      <c r="D7" s="6" t="s">
        <v>24</v>
      </c>
      <c r="E7" s="88" t="s">
        <v>133</v>
      </c>
      <c r="F7" s="87" t="s">
        <v>134</v>
      </c>
      <c r="G7" s="95" t="s">
        <v>135</v>
      </c>
      <c r="H7" s="88" t="s">
        <v>136</v>
      </c>
      <c r="I7" s="87" t="s">
        <v>137</v>
      </c>
      <c r="J7" s="96" t="s">
        <v>138</v>
      </c>
    </row>
    <row r="8" spans="2:10" ht="15.75" thickBot="1">
      <c r="D8" s="6" t="s">
        <v>97</v>
      </c>
      <c r="E8" s="88" t="s">
        <v>139</v>
      </c>
      <c r="F8" s="87" t="s">
        <v>140</v>
      </c>
      <c r="G8" s="95" t="s">
        <v>141</v>
      </c>
      <c r="H8" s="88" t="s">
        <v>142</v>
      </c>
      <c r="I8" s="87" t="s">
        <v>143</v>
      </c>
      <c r="J8" s="96" t="s">
        <v>144</v>
      </c>
    </row>
    <row r="9" spans="2:10" ht="15.75" thickBot="1">
      <c r="D9" s="6" t="s">
        <v>98</v>
      </c>
      <c r="E9" s="88" t="s">
        <v>145</v>
      </c>
      <c r="F9" s="87" t="s">
        <v>146</v>
      </c>
      <c r="G9" s="95" t="s">
        <v>147</v>
      </c>
      <c r="H9" s="88" t="s">
        <v>148</v>
      </c>
      <c r="I9" s="87" t="s">
        <v>149</v>
      </c>
      <c r="J9" s="96" t="s">
        <v>150</v>
      </c>
    </row>
    <row r="10" spans="2:10" ht="15.75" thickBot="1">
      <c r="D10" s="33" t="s">
        <v>116</v>
      </c>
      <c r="E10" s="97" t="s">
        <v>151</v>
      </c>
      <c r="F10" s="98" t="s">
        <v>152</v>
      </c>
      <c r="G10" s="99" t="s">
        <v>153</v>
      </c>
      <c r="H10" s="97" t="s">
        <v>154</v>
      </c>
      <c r="I10" s="98" t="s">
        <v>155</v>
      </c>
      <c r="J10" s="100" t="s">
        <v>156</v>
      </c>
    </row>
    <row r="11" spans="2:10" ht="15.75" thickBot="1">
      <c r="D11" s="6" t="s">
        <v>99</v>
      </c>
      <c r="E11" s="88" t="s">
        <v>157</v>
      </c>
      <c r="F11" s="87" t="s">
        <v>158</v>
      </c>
      <c r="G11" s="101" t="s">
        <v>17</v>
      </c>
      <c r="H11" s="88" t="s">
        <v>159</v>
      </c>
      <c r="I11" s="87" t="s">
        <v>160</v>
      </c>
      <c r="J11" s="102" t="s">
        <v>161</v>
      </c>
    </row>
    <row r="12" spans="2:10" ht="15.75" thickBot="1">
      <c r="D12" s="33" t="s">
        <v>100</v>
      </c>
      <c r="E12" s="97" t="s">
        <v>162</v>
      </c>
      <c r="F12" s="98" t="s">
        <v>163</v>
      </c>
      <c r="G12" s="99" t="s">
        <v>164</v>
      </c>
      <c r="H12" s="97" t="s">
        <v>165</v>
      </c>
      <c r="I12" s="98" t="s">
        <v>166</v>
      </c>
      <c r="J12" s="100" t="s">
        <v>167</v>
      </c>
    </row>
    <row r="13" spans="2:10" ht="15.75" thickBot="1">
      <c r="D13" s="6" t="s">
        <v>91</v>
      </c>
      <c r="E13" s="88" t="s">
        <v>168</v>
      </c>
      <c r="F13" s="87" t="s">
        <v>169</v>
      </c>
      <c r="G13" s="95" t="s">
        <v>170</v>
      </c>
      <c r="H13" s="88" t="s">
        <v>171</v>
      </c>
      <c r="I13" s="87" t="s">
        <v>172</v>
      </c>
      <c r="J13" s="96" t="s">
        <v>173</v>
      </c>
    </row>
    <row r="14" spans="2:10" ht="15.75" thickBot="1">
      <c r="D14" s="6" t="s">
        <v>102</v>
      </c>
      <c r="E14" s="88" t="s">
        <v>174</v>
      </c>
      <c r="F14" s="87" t="s">
        <v>175</v>
      </c>
      <c r="G14" s="95" t="s">
        <v>176</v>
      </c>
      <c r="H14" s="88" t="s">
        <v>177</v>
      </c>
      <c r="I14" s="87" t="s">
        <v>178</v>
      </c>
      <c r="J14" s="96" t="s">
        <v>17</v>
      </c>
    </row>
    <row r="15" spans="2:10" ht="15.75" thickBot="1">
      <c r="D15" s="6" t="s">
        <v>101</v>
      </c>
      <c r="E15" s="88" t="s">
        <v>179</v>
      </c>
      <c r="F15" s="87" t="s">
        <v>180</v>
      </c>
      <c r="G15" s="101" t="s">
        <v>181</v>
      </c>
      <c r="H15" s="88" t="s">
        <v>182</v>
      </c>
      <c r="I15" s="87" t="s">
        <v>183</v>
      </c>
      <c r="J15" s="102" t="s">
        <v>184</v>
      </c>
    </row>
    <row r="16" spans="2:10" ht="15.75" thickBot="1">
      <c r="B16" s="61"/>
      <c r="D16" s="33" t="s">
        <v>103</v>
      </c>
      <c r="E16" s="97" t="s">
        <v>185</v>
      </c>
      <c r="F16" s="98" t="s">
        <v>186</v>
      </c>
      <c r="G16" s="99" t="s">
        <v>187</v>
      </c>
      <c r="H16" s="97" t="s">
        <v>188</v>
      </c>
      <c r="I16" s="98" t="s">
        <v>189</v>
      </c>
      <c r="J16" s="100" t="s">
        <v>190</v>
      </c>
    </row>
    <row r="17" spans="4:10" ht="15.75" thickBot="1">
      <c r="D17" s="6" t="s">
        <v>104</v>
      </c>
      <c r="E17" s="88" t="s">
        <v>191</v>
      </c>
      <c r="F17" s="87" t="s">
        <v>192</v>
      </c>
      <c r="G17" s="95" t="s">
        <v>193</v>
      </c>
      <c r="H17" s="88" t="s">
        <v>194</v>
      </c>
      <c r="I17" s="87" t="s">
        <v>195</v>
      </c>
      <c r="J17" s="96" t="s">
        <v>196</v>
      </c>
    </row>
    <row r="18" spans="4:10" ht="15.75" thickBot="1">
      <c r="D18" s="6" t="s">
        <v>105</v>
      </c>
      <c r="E18" s="88" t="s">
        <v>197</v>
      </c>
      <c r="F18" s="87" t="s">
        <v>198</v>
      </c>
      <c r="G18" s="95" t="s">
        <v>199</v>
      </c>
      <c r="H18" s="88" t="s">
        <v>200</v>
      </c>
      <c r="I18" s="87" t="s">
        <v>201</v>
      </c>
      <c r="J18" s="96" t="s">
        <v>202</v>
      </c>
    </row>
    <row r="19" spans="4:10" ht="15.75" thickBot="1">
      <c r="D19" s="33" t="s">
        <v>106</v>
      </c>
      <c r="E19" s="97" t="s">
        <v>203</v>
      </c>
      <c r="F19" s="98" t="s">
        <v>204</v>
      </c>
      <c r="G19" s="99" t="s">
        <v>205</v>
      </c>
      <c r="H19" s="97" t="s">
        <v>206</v>
      </c>
      <c r="I19" s="98" t="s">
        <v>207</v>
      </c>
      <c r="J19" s="103" t="s">
        <v>184</v>
      </c>
    </row>
    <row r="21" spans="4:10">
      <c r="D21" s="34" t="s">
        <v>247</v>
      </c>
      <c r="E21" s="40"/>
      <c r="F21" s="40"/>
    </row>
    <row r="22" spans="4:10">
      <c r="D22" s="34" t="s">
        <v>248</v>
      </c>
      <c r="E22" s="40"/>
      <c r="F22" s="40"/>
    </row>
    <row r="23" spans="4:10">
      <c r="D23" s="34" t="s">
        <v>246</v>
      </c>
      <c r="E23" s="40"/>
      <c r="F23" s="40"/>
      <c r="G23" s="50"/>
    </row>
    <row r="24" spans="4:10">
      <c r="D24" s="34" t="s">
        <v>245</v>
      </c>
      <c r="J24" s="41"/>
    </row>
    <row r="25" spans="4:10">
      <c r="D25" s="34" t="s">
        <v>249</v>
      </c>
    </row>
  </sheetData>
  <mergeCells count="2"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E7:J19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Redeia Índice</vt:lpstr>
      <vt:lpstr>P&amp;G</vt:lpstr>
      <vt:lpstr>BS</vt:lpstr>
      <vt:lpstr>DFN</vt:lpstr>
      <vt:lpstr>Inversiones</vt:lpstr>
      <vt:lpstr>Flujos de Caja</vt:lpstr>
      <vt:lpstr>DFN!_Hlk53486782</vt:lpstr>
      <vt:lpstr>'Flujos de Caja'!_Hlk53486782</vt:lpstr>
      <vt:lpstr>DFN!_Toc362705</vt:lpstr>
      <vt:lpstr>Inversiones!_Toc362705</vt:lpstr>
      <vt:lpstr>DFN!_Toc61596153</vt:lpstr>
      <vt:lpstr>'Flujos de Caja'!_Toc61596153</vt:lpstr>
      <vt:lpstr>'P&amp;G'!_Toc77175797</vt:lpstr>
      <vt:lpstr>'P&amp;G'!_Toc77175798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2023-07-20T12:02:20Z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